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2E009F-27A1-4BCE-A1A2-96EEF1C8238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<sst xmlns="http://schemas.openxmlformats.org/spreadsheetml/2006/main" count="390" uniqueCount="271">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</sst>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0.10016319352227289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4.8099999999999996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1714314.0965980899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0.4141552625993799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3.9949565222625458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6.823033013611475E-2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3.188756975914036</v>
      </c>
      <c r="D29" s="129">
        <f>G29*(1+G20)</f>
        <v>5.8920399388214388</v>
      </c>
      <c r="E29" s="87"/>
      <c r="F29" s="131">
        <f>IF(Fin_Analysis!C108="Profit",Fin_Analysis!F100,IF(Fin_Analysis!C108="Dividend",Fin_Analysis!F103,Fin_Analysis!F106))</f>
        <v>3.7514787951929836</v>
      </c>
      <c r="G29" s="274">
        <f>IF(Fin_Analysis!C108="Profit",Fin_Analysis!I100,IF(Fin_Analysis!C108="Dividend",Fin_Analysis!I103,Fin_Analysis!I106))</f>
        <v>5.1235129902795125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0.91797994232852775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1.2634035849314423E-2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1.4040838077932061</v>
      </c>
      <c r="D55" s="153">
        <f t="shared" si="45"/>
        <v>1.3492159130892725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1.0639184029144524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-16674862.945373297</v>
      </c>
      <c r="E6" s="56">
        <f>1-D6/D3</f>
        <v>5.3148812603162208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0.25031561530828611</v>
      </c>
      <c r="D87" s="209"/>
      <c r="E87" s="262">
        <f>E86*Exchange_Rate/Dashboard!G3</f>
        <v>0.25031561530828611</v>
      </c>
      <c r="F87" s="209"/>
      <c r="H87" s="262">
        <f>H86*Exchange_Rate/Dashboard!G3</f>
        <v>0.25031561530828611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0.10016319352227289</v>
      </c>
      <c r="D89" s="209"/>
      <c r="E89" s="261">
        <f>E88*Exchange_Rate/Dashboard!G3</f>
        <v>6.823033013611475E-2</v>
      </c>
      <c r="F89" s="209"/>
      <c r="H89" s="261">
        <f>H88*Exchange_Rate/Dashboard!G3</f>
        <v>6.823033013611475E-2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60.81012838587538</v>
      </c>
      <c r="H93" s="87" t="s">
        <v>209</v>
      </c>
      <c r="I93" s="144">
        <f>FV(H87,D93,0,-(H86/(C93-D94)))*Exchange_Rate</f>
        <v>60.81012838587538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7.5455638384652453</v>
      </c>
      <c r="H94" s="87" t="s">
        <v>210</v>
      </c>
      <c r="I94" s="144">
        <f>FV(H89,D93,0,-(H88/(C93-D94)))*Exchange_Rate</f>
        <v>7.5455638384652453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10775366.198407466</v>
      </c>
      <c r="D97" s="213"/>
      <c r="E97" s="123">
        <f>PV(C94,D93,0,-F93)</f>
        <v>30.233381103959388</v>
      </c>
      <c r="F97" s="213"/>
      <c r="H97" s="123">
        <f>PV(C94,D93,0,-I93)</f>
        <v>30.233381103959388</v>
      </c>
      <c r="I97" s="123">
        <f>PV(C93,D93,0,-I93)</f>
        <v>41.29068276347239</v>
      </c>
      <c r="K97" s="24"/>
    </row>
    <row r="98" spans="2:11" ht="15" customHeight="1" x14ac:dyDescent="0.4">
      <c r="B98" s="28" t="s">
        <v>144</v>
      </c>
      <c r="C98" s="91">
        <f>E53*Exchange_Rate</f>
        <v>674627.47829437256</v>
      </c>
      <c r="D98" s="213"/>
      <c r="E98" s="213"/>
      <c r="F98" s="213"/>
      <c r="H98" s="123">
        <f>C98*Data!$C$4/Common_Shares</f>
        <v>1.8928609273150554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-34445256.156228684</v>
      </c>
      <c r="D99" s="214"/>
      <c r="E99" s="145">
        <f>IF(H99&gt;0,H99*(1-C94),H99*(1+C94))</f>
        <v>-111.14295496156583</v>
      </c>
      <c r="F99" s="214"/>
      <c r="H99" s="145">
        <f>C99*Data!$C$4/Common_Shares</f>
        <v>-96.646047792665954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-24344517.436115593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1337050.5159434825</v>
      </c>
      <c r="D103" s="109">
        <f>MIN(F103*(1-C94),E103)</f>
        <v>3.188756975914036</v>
      </c>
      <c r="E103" s="123">
        <f>PV(C94,D93,0,-F94)</f>
        <v>3.7514787951929836</v>
      </c>
      <c r="F103" s="109">
        <f>(E103+H103)/2</f>
        <v>3.7514787951929836</v>
      </c>
      <c r="H103" s="123">
        <f>PV(C94,D93,0,-I94)</f>
        <v>3.7514787951929836</v>
      </c>
      <c r="I103" s="109">
        <f>PV(C93,D93,0,-I94)</f>
        <v>5.1235129902795125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668525.25797174126</v>
      </c>
      <c r="D106" s="109">
        <f>(D100+D103)/2</f>
        <v>1.594378487957018</v>
      </c>
      <c r="E106" s="123">
        <f>(E100+E103)/2</f>
        <v>1.8757393975964918</v>
      </c>
      <c r="F106" s="109">
        <f>(F100+F103)/2</f>
        <v>1.8757393975964918</v>
      </c>
      <c r="H106" s="123">
        <f>(H100+H103)/2</f>
        <v>1.8757393975964918</v>
      </c>
      <c r="I106" s="123">
        <f>(I100+I103)/2</f>
        <v>2.5617564951397562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