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80E138-D349-4FEA-9309-AD438F6F5A0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E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<sst xmlns="http://schemas.openxmlformats.org/spreadsheetml/2006/main" count="390" uniqueCount="271">
  <si>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</si>
  <si>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</si>
  <si>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</si>
  <si>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</si>
  <si>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</si>
  <si>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</si>
  <si>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</si>
  <si>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</si>
  <si>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</si>
  <si>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</si>
  <si>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</si>
  <si>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</si>
  <si>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</si>
  <si>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</si>
  <si>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</si>
  <si>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</si>
  <si>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</si>
  <si>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</si>
  <si>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</si>
  <si>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</si>
  <si>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</si>
  <si>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</si>
  <si>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</si>
  <si>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</si>
  <si>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</si>
  <si>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</si>
  <si>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</si>
  <si>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</si>
  <si>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</si>
  <si>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</si>
  <si>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</si>
  <si>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</si>
  <si>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</si>
  <si>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</si>
  <si>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</si>
  <si>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</si>
  <si>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</si>
  <si>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</si>
  <si>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</si>
  <si>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</si>
  <si>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</si>
  <si>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</si>
  <si>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</si>
  <si>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</si>
  <si>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</si>
  <si>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</si>
  <si>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</si>
  <si>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</si>
  <si>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</si>
  <si>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</si>
  <si>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</si>
  <si>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</si>
  <si>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</si>
  <si>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</si>
  <si>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</si>
  <si>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</si>
  <si>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</si>
  <si>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</si>
  <si>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</si>
  <si>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</si>
  <si>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</si>
  <si>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</si>
  <si>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</si>
  <si>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</si>
  <si>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</si>
  <si>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</si>
  <si>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</si>
  <si>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</si>
  <si>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</si>
  <si>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</si>
  <si>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</si>
  <si>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</si>
  <si>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</si>
  <si>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</si>
  <si>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</si>
  <si>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</si>
  <si>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</si>
  <si>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</si>
  <si>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</si>
  <si>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</si>
  <si>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</si>
  <si>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</si>
  <si>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</si>
  <si>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</si>
  <si>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</si>
  <si>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</si>
  <si>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</si>
  <si>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</si>
  <si>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</si>
  <si>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</si>
  <si>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</si>
  <si>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</si>
  <si>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</si>
  <si>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</si>
  <si>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</si>
  <si>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</si>
  <si>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</si>
  <si>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</si>
  <si>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</si>
  <si>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</si>
  <si>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</si>
  <si>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</si>
  <si>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</si>
  <si>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</si>
  <si>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</si>
  <si>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</si>
  <si>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</si>
  <si>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</si>
  <si>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</si>
  <si>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</si>
  <si>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</si>
  <si>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</si>
  <si>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</si>
  <si>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</si>
  <si>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</si>
  <si>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</si>
  <si>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</si>
  <si>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</si>
  <si>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</si>
  <si>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</si>
  <si>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</si>
  <si>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</si>
  <si>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</si>
  <si>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</si>
  <si>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</si>
  <si>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</si>
  <si>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</si>
  <si>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</si>
  <si>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</si>
  <si>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</si>
  <si>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</si>
  <si>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</si>
  <si>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</si>
  <si>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</si>
  <si>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</si>
  <si>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</si>
  <si>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</si>
  <si>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</si>
  <si>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</si>
  <si>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</si>
  <si>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</si>
  <si>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</si>
  <si>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</si>
  <si>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</si>
  <si>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</si>
  <si>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</si>
  <si>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</si>
  <si>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</si>
  <si>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</si>
  <si>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</si>
  <si>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</si>
  <si>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</si>
  <si>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</si>
  <si>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</si>
  <si>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</si>
  <si>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</si>
  <si>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</si>
  <si>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</si>
  <si>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</si>
  <si>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</si>
  <si>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</si>
  <si>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</si>
  <si>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</si>
  <si>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</si>
  <si>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</si>
  <si>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</si>
  <si>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</si>
  <si>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</si>
  <si>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</si>
  <si>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</si>
  <si>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</si>
  <si>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</si>
  <si>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</si>
  <si>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</si>
  <si>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</si>
  <si>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</si>
  <si>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</si>
  <si>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</si>
  <si>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</si>
  <si>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</si>
  <si>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</si>
  <si>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</si>
  <si>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</si>
  <si>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</si>
  <si>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</si>
  <si>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</si>
  <si>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</si>
  <si>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</si>
  <si>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</si>
  <si>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</si>
  <si>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</si>
  <si>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</si>
  <si>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</si>
  <si>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</si>
  <si>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</si>
  <si>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</si>
  <si>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</si>
  <si>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</si>
  <si>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</si>
  <si>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</si>
  <si>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</si>
  <si>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</si>
  <si>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</si>
  <si>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</si>
  <si>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</si>
  <si>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</si>
  <si>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</si>
  <si>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</si>
  <si>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</si>
  <si>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</si>
  <si>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</si>
  <si>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</si>
  <si>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</si>
  <si>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</si>
  <si>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</si>
  <si>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</si>
  <si>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</si>
  <si>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</si>
  <si>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</si>
  <si>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</si>
  <si>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</si>
  <si>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</si>
  <si>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</si>
  <si>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</si>
  <si>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</si>
  <si>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</si>
  <si>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</si>
  <si>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</si>
  <si>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</si>
  <si>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</si>
  <si>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</si>
  <si>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</si>
  <si>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</si>
  <si>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</si>
  <si>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</si>
  <si>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</si>
  <si>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</si>
  <si>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</si>
  <si>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</si>
  <si>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</si>
  <si>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</si>
  <si>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</si>
  <si>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</si>
  <si>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</si>
  <si>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</si>
  <si>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</si>
  <si>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</si>
  <si>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</si>
  <si>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</si>
  <si>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</si>
  <si>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</si>
  <si>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</si>
  <si>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</si>
  <si>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</si>
  <si>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</si>
  <si>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</si>
  <si>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</si>
  <si>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</si>
  <si>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</si>
  <si>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</si>
  <si>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</si>
  <si>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</si>
  <si>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1910.HK</t>
  </si>
  <si>
    <t>SAMSONITE</t>
  </si>
  <si>
    <t xml:space="preserve">Superior Cycl. 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</si>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</sst>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3.6853572717715083E-2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21.65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31657.01534835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C0001</v>
      </c>
      <c r="E7" s="87"/>
      <c r="F7" s="35" t="s">
        <v>5</v>
      </c>
      <c r="G7" s="133">
        <v>7.7766067186991377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2.5331677701770818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12.167079449075901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3.6853572717715083E-2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18.73461145216524</v>
      </c>
      <c r="D29" s="129">
        <f>G29*(1+G20)</f>
        <v>36.263035220192634</v>
      </c>
      <c r="E29" s="87"/>
      <c r="F29" s="131">
        <f>IF(Fin_Analysis!C108="Profit",Fin_Analysis!F100,IF(Fin_Analysis!C108="Dividend",Fin_Analysis!F103,Fin_Analysis!F106))</f>
        <v>22.04071935548852</v>
      </c>
      <c r="G29" s="274">
        <f>IF(Fin_Analysis!C108="Profit",Fin_Analysis!I100,IF(Fin_Analysis!C108="Dividend",Fin_Analysis!I103,Fin_Analysis!I106))</f>
        <v>31.53307410451534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0.69338497643624419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0.18181447668731671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0.38780542479264718</v>
      </c>
      <c r="D55" s="153">
        <f t="shared" si="45"/>
        <v>0.55818646576079689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1.6054727211114874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-18584.097623857277</v>
      </c>
      <c r="E6" s="56">
        <f>1-D6/D3</f>
        <v>12.564466474086666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2.5331677701770818</v>
      </c>
      <c r="E53" s="88">
        <f>IF(C53=0,0,MAX(C53,C53*Dashboard!G23))</f>
        <v>324.49879135968513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8.2188992369565797E-2</v>
      </c>
      <c r="D87" s="209"/>
      <c r="E87" s="262">
        <f>E86*Exchange_Rate/Dashboard!G3</f>
        <v>8.2188992369565797E-2</v>
      </c>
      <c r="F87" s="209"/>
      <c r="H87" s="262">
        <f>H86*Exchange_Rate/Dashboard!G3</f>
        <v>8.2188992369565797E-2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3.6853572717715083E-2</v>
      </c>
      <c r="D89" s="209"/>
      <c r="E89" s="261">
        <f>E88*Exchange_Rate/Dashboard!G3</f>
        <v>3.6853572717715083E-2</v>
      </c>
      <c r="F89" s="209"/>
      <c r="H89" s="261">
        <f>H88*Exchange_Rate/Dashboard!G3</f>
        <v>3.6853572717715083E-2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47.802965034658236</v>
      </c>
      <c r="H93" s="87" t="s">
        <v>209</v>
      </c>
      <c r="I93" s="144">
        <f>FV(H87,D93,0,-(H86/(C93-D94)))*Exchange_Rate</f>
        <v>47.802965034658236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17.305826963054447</v>
      </c>
      <c r="H94" s="87" t="s">
        <v>210</v>
      </c>
      <c r="I94" s="144">
        <f>FV(H89,D93,0,-(H88/(C93-D94)))*Exchange_Rate</f>
        <v>17.305826963054447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34751.831625456602</v>
      </c>
      <c r="D97" s="213"/>
      <c r="E97" s="123">
        <f>PV(C94,D93,0,-F93)</f>
        <v>23.766522093509685</v>
      </c>
      <c r="F97" s="213"/>
      <c r="H97" s="123">
        <f>PV(C94,D93,0,-I93)</f>
        <v>23.766522093509685</v>
      </c>
      <c r="I97" s="123">
        <f>PV(C93,D93,0,-I93)</f>
        <v>33.258876842536502</v>
      </c>
      <c r="K97" s="24"/>
    </row>
    <row r="98" spans="2:11" ht="15" customHeight="1" x14ac:dyDescent="0.4">
      <c r="B98" s="28" t="s">
        <v>144</v>
      </c>
      <c r="C98" s="91">
        <f>E53*Exchange_Rate</f>
        <v>2523.4994810974772</v>
      </c>
      <c r="D98" s="213"/>
      <c r="E98" s="213"/>
      <c r="F98" s="213"/>
      <c r="H98" s="123">
        <f>C98*Data!$C$4/Common_Shares</f>
        <v>1.7258027380211622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32228.332144359123</v>
      </c>
      <c r="D100" s="109">
        <f>MIN(F100*(1-C94),E100)</f>
        <v>18.73461145216524</v>
      </c>
      <c r="E100" s="109">
        <f>MAX(E97-H98+E99,0)</f>
        <v>22.040719355488523</v>
      </c>
      <c r="F100" s="109">
        <f>(E100+H100)/2</f>
        <v>22.04071935548852</v>
      </c>
      <c r="H100" s="109">
        <f>MAX(C100*Data!$C$4/Common_Shares,0)</f>
        <v>22.04071935548852</v>
      </c>
      <c r="I100" s="109">
        <f>MAX(I97-H98+H99,0)</f>
        <v>31.53307410451534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12581.001708227092</v>
      </c>
      <c r="D103" s="109">
        <f>MIN(F103*(1-C94),E103)</f>
        <v>7.3134463684592497</v>
      </c>
      <c r="E103" s="123">
        <f>PV(C94,D93,0,-F94)</f>
        <v>8.6040545511285291</v>
      </c>
      <c r="F103" s="109">
        <f>(E103+H103)/2</f>
        <v>8.6040545511285291</v>
      </c>
      <c r="H103" s="123">
        <f>PV(C94,D93,0,-I94)</f>
        <v>8.6040545511285291</v>
      </c>
      <c r="I103" s="109">
        <f>PV(C93,D93,0,-I94)</f>
        <v>12.040516047596048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22404.66692629311</v>
      </c>
      <c r="D106" s="109">
        <f>(D100+D103)/2</f>
        <v>13.024028910312245</v>
      </c>
      <c r="E106" s="123">
        <f>(E100+E103)/2</f>
        <v>15.322386953308527</v>
      </c>
      <c r="F106" s="109">
        <f>(F100+F103)/2</f>
        <v>15.322386953308524</v>
      </c>
      <c r="H106" s="123">
        <f>(H100+H103)/2</f>
        <v>15.322386953308524</v>
      </c>
      <c r="I106" s="123">
        <f>(I100+I103)/2</f>
        <v>21.786795076055693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