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33274F-CA2E-450A-B012-080D60BC41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E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<sst xmlns="http://schemas.openxmlformats.org/spreadsheetml/2006/main" count="390" uniqueCount="271">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</sst>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5.727857191932393E-2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4272.9199827600005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0.47025094709030651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-27.131923513912646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5.727857191932393E-2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0.98845132783484968</v>
      </c>
      <c r="D29" s="129">
        <f>G29*(1+G20)</f>
        <v>1.826415354062725</v>
      </c>
      <c r="E29" s="87"/>
      <c r="F29" s="131">
        <f>IF(Fin_Analysis!C108="Profit",Fin_Analysis!F100,IF(Fin_Analysis!C108="Dividend",Fin_Analysis!F103,Fin_Analysis!F106))</f>
        <v>1.1628839150998231</v>
      </c>
      <c r="G29" s="274">
        <f>IF(Fin_Analysis!C108="Profit",Fin_Analysis!I100,IF(Fin_Analysis!C108="Dividend",Fin_Analysis!I103,Fin_Analysis!I106))</f>
        <v>1.5881872644023698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0.10874927403338228</v>
      </c>
      <c r="D53" s="156">
        <f t="shared" ref="D53:M53" si="43">IF(D36="","",(D27-D36)/D27)</f>
        <v>0.16502593515322755</v>
      </c>
      <c r="E53" s="156">
        <f t="shared" si="43"/>
        <v>0.176649435381835</v>
      </c>
      <c r="F53" s="156">
        <f t="shared" si="43"/>
        <v>1.5416065535995078</v>
      </c>
      <c r="G53" s="156">
        <f t="shared" si="43"/>
        <v>1.6868958703404804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-0.53839203570202543</v>
      </c>
      <c r="D54" s="157">
        <f t="shared" si="44"/>
        <v>-28.169831951149764</v>
      </c>
      <c r="E54" s="157">
        <f t="shared" si="44"/>
        <v>0.34666952040489135</v>
      </c>
      <c r="F54" s="157">
        <f t="shared" si="44"/>
        <v>0.13256467959853904</v>
      </c>
      <c r="G54" s="157">
        <f t="shared" si="44"/>
        <v>0.1488859647249248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-4.2363371114353045E-2</v>
      </c>
      <c r="D55" s="153">
        <f t="shared" si="45"/>
        <v>-1.8081800440937962E-2</v>
      </c>
      <c r="E55" s="153">
        <f t="shared" si="45"/>
        <v>0.31017316762488378</v>
      </c>
      <c r="F55" s="153">
        <f t="shared" si="45"/>
        <v>0.38388895116596355</v>
      </c>
      <c r="G55" s="153">
        <f t="shared" si="45"/>
        <v>0.67547153335661891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9.0125804646393277</v>
      </c>
      <c r="D56" s="158">
        <f t="shared" si="46"/>
        <v>5.7272795295805388</v>
      </c>
      <c r="E56" s="158">
        <f t="shared" si="46"/>
        <v>5.5416670782714181</v>
      </c>
      <c r="F56" s="158">
        <f t="shared" si="46"/>
        <v>0.61146228461091978</v>
      </c>
      <c r="G56" s="158">
        <f t="shared" si="46"/>
        <v>0.55054248818999008</v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6266410.4817337282</v>
      </c>
      <c r="E6" s="56">
        <f>1-D6/D3</f>
        <v>0.26131794811036879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2.9374431791805415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-3.6856951903436637E-2</v>
      </c>
      <c r="D87" s="209"/>
      <c r="E87" s="262">
        <f>E86*Exchange_Rate/Dashboard!G3</f>
        <v>-3.6856951903436637E-2</v>
      </c>
      <c r="F87" s="209"/>
      <c r="H87" s="262">
        <f>H86*Exchange_Rate/Dashboard!G3</f>
        <v>-3.6856951903436637E-2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5.727857191932393E-2</v>
      </c>
      <c r="D89" s="209"/>
      <c r="E89" s="261">
        <f>E88*Exchange_Rate/Dashboard!G3</f>
        <v>5.727857191932393E-2</v>
      </c>
      <c r="F89" s="209"/>
      <c r="H89" s="261">
        <f>H88*Exchange_Rate/Dashboard!G3</f>
        <v>5.727857191932393E-2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-0.94419048414155837</v>
      </c>
      <c r="H93" s="87" t="s">
        <v>209</v>
      </c>
      <c r="I93" s="144">
        <f>FV(H87,D93,0,-(H86/(C93-D94)))*Exchange_Rate</f>
        <v>-0.94419048414155837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2.3389749208641684</v>
      </c>
      <c r="H94" s="87" t="s">
        <v>210</v>
      </c>
      <c r="I94" s="144">
        <f>FV(H89,D93,0,-(H88/(C93-D94)))*Exchange_Rate</f>
        <v>2.3389749208641684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-1072638.969112894</v>
      </c>
      <c r="D97" s="213"/>
      <c r="E97" s="123">
        <f>PV(C94,D93,0,-F93)</f>
        <v>-0.46942954240521173</v>
      </c>
      <c r="F97" s="213"/>
      <c r="H97" s="123">
        <f>PV(C94,D93,0,-I93)</f>
        <v>-0.46942954240521173</v>
      </c>
      <c r="I97" s="123">
        <f>PV(C93,D93,0,-I93)</f>
        <v>-0.64111474163626325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5061615.339525938</v>
      </c>
      <c r="D99" s="214"/>
      <c r="E99" s="145">
        <f>IF(H99&gt;0,H99*(1-C94),H99*(1+C94))</f>
        <v>1.8828898305228037</v>
      </c>
      <c r="F99" s="214"/>
      <c r="H99" s="145">
        <f>C99*Data!$C$4/Common_Shares</f>
        <v>2.2151645064974161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3988976.370413044</v>
      </c>
      <c r="D100" s="109">
        <f>MIN(F100*(1-C94),E100)</f>
        <v>1.3426579821891635</v>
      </c>
      <c r="E100" s="109">
        <f>MAX(E97-H98+E99,0)</f>
        <v>1.4134602881175919</v>
      </c>
      <c r="F100" s="109">
        <f>(E100+H100)/2</f>
        <v>1.5795976261048983</v>
      </c>
      <c r="H100" s="109">
        <f>MAX(C100*Data!$C$4/Common_Shares,0)</f>
        <v>1.7457349640922046</v>
      </c>
      <c r="I100" s="109">
        <f>MAX(I97-H98+H99,0)</f>
        <v>1.5740497648611529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2657171.0793904904</v>
      </c>
      <c r="D103" s="109">
        <f>MIN(F103*(1-C94),E103)</f>
        <v>0.98845132783484968</v>
      </c>
      <c r="E103" s="123">
        <f>PV(C94,D93,0,-F94)</f>
        <v>1.1628839150998231</v>
      </c>
      <c r="F103" s="109">
        <f>(E103+H103)/2</f>
        <v>1.1628839150998231</v>
      </c>
      <c r="H103" s="123">
        <f>PV(C94,D93,0,-I94)</f>
        <v>1.1628839150998231</v>
      </c>
      <c r="I103" s="109">
        <f>PV(C93,D93,0,-I94)</f>
        <v>1.5881872644023698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2943452.5744373216</v>
      </c>
      <c r="D106" s="109">
        <f>(D100+D103)/2</f>
        <v>1.1655546550120066</v>
      </c>
      <c r="E106" s="123">
        <f>(E100+E103)/2</f>
        <v>1.2881721016087075</v>
      </c>
      <c r="F106" s="109">
        <f>(F100+F103)/2</f>
        <v>1.3712407706023608</v>
      </c>
      <c r="H106" s="123">
        <f>(H100+H103)/2</f>
        <v>1.4543094395960139</v>
      </c>
      <c r="I106" s="123">
        <f>(I100+I103)/2</f>
        <v>1.5811185146317612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