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5047E1-9F22-4353-A3DB-9B889E9F638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2" i="4" l="1"/>
  <c r="F97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G53" i="2"/>
  <c r="H50" i="2"/>
  <c r="I53" i="2"/>
  <c r="J50" i="2"/>
  <c r="E53" i="2"/>
  <c r="F50" i="2"/>
  <c r="F53" i="2"/>
  <c r="G50" i="2"/>
  <c r="D53" i="2"/>
  <c r="E50" i="2"/>
  <c r="K53" i="2"/>
  <c r="L50" i="2"/>
  <c r="H53" i="2"/>
  <c r="I50" i="2"/>
  <c r="C53" i="2"/>
  <c r="D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E22" i="2"/>
  <c r="E61" i="2" s="1"/>
  <c r="E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D59" i="2" l="1"/>
  <c r="E57" i="2"/>
  <c r="E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<sst xmlns="http://schemas.openxmlformats.org/spreadsheetml/2006/main" count="393" uniqueCount="272">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</sst>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265</v>
      </c>
    </row>
    <row r="10" spans="1:5" ht="13.9" x14ac:dyDescent="0.4">
      <c r="B10" s="140" t="s">
        <v>204</v>
      </c>
      <c r="C10" s="193">
        <v>3585525056</v>
      </c>
    </row>
    <row r="11" spans="1:5" ht="13.9" x14ac:dyDescent="0.4">
      <c r="B11" s="140" t="s">
        <v>205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177</v>
      </c>
    </row>
    <row r="16" spans="1:5" ht="13.9" x14ac:dyDescent="0.4">
      <c r="B16" s="222" t="s">
        <v>93</v>
      </c>
      <c r="C16" s="223">
        <v>0.23499999999999999</v>
      </c>
      <c r="D16" s="24"/>
    </row>
    <row r="17" spans="2:13" ht="13.9" x14ac:dyDescent="0.4">
      <c r="B17" s="240" t="s">
        <v>211</v>
      </c>
      <c r="C17" s="242" t="s">
        <v>267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268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269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3.6917775067471001E-2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270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102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232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240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194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0069.HK</v>
      </c>
      <c r="D3" s="290"/>
      <c r="E3" s="87"/>
      <c r="F3" s="3" t="s">
        <v>1</v>
      </c>
      <c r="G3" s="132">
        <v>5.4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SHANGRI-LA ASIA</v>
      </c>
      <c r="D4" s="292"/>
      <c r="E4" s="87"/>
      <c r="F4" s="3" t="s">
        <v>2</v>
      </c>
      <c r="G4" s="295">
        <f>Inputs!C10</f>
        <v>3585525056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45603</v>
      </c>
      <c r="D5" s="294"/>
      <c r="E5" s="34"/>
      <c r="F5" s="35" t="s">
        <v>96</v>
      </c>
      <c r="G5" s="287">
        <f>G3*G4/1000000</f>
        <v>19361.835302400003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8.5317335963593088E-2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0.12063647696552883</v>
      </c>
      <c r="F24" s="140" t="s">
        <v>242</v>
      </c>
      <c r="G24" s="268">
        <f>G3/(Fin_Analysis!H86*G7)</f>
        <v>-43.033253423126418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-1.5886919702964573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3.6917775067471001E-2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1.6658229771169444</v>
      </c>
      <c r="D29" s="129">
        <f>G29*(1+G20)</f>
        <v>3.076252016837044</v>
      </c>
      <c r="E29" s="87"/>
      <c r="F29" s="131">
        <f>IF(Fin_Analysis!C108="Profit",Fin_Analysis!F100,IF(Fin_Analysis!C108="Dividend",Fin_Analysis!F103,Fin_Analysis!F106))</f>
        <v>1.9597917377846406</v>
      </c>
      <c r="G29" s="286">
        <f>IF(Fin_Analysis!C108="Profit",Fin_Analysis!I100,IF(Fin_Analysis!C108="Dividend",Fin_Analysis!I103,Fin_Analysis!I106))</f>
        <v>2.6750017537713426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disagree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0.45524911405880131</v>
      </c>
      <c r="D42" s="156">
        <f t="shared" si="34"/>
        <v>0.5304720120097528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0.44873026767330132</v>
      </c>
      <c r="D43" s="153">
        <f t="shared" si="35"/>
        <v>0.54694575435404835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0.12063647696552883</v>
      </c>
      <c r="D45" s="153">
        <f t="shared" si="37"/>
        <v>0.2468510305065503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1.0703282304304319E-2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-3.5319141001935742E-2</v>
      </c>
      <c r="D48" s="153">
        <f t="shared" si="40"/>
        <v>-0.32426879687035143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-3.4156118621038121</v>
      </c>
      <c r="D57" s="153">
        <f t="shared" si="47"/>
        <v>-0.76125434481827692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102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92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162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219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157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153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-2.3237843306139431E-2</v>
      </c>
      <c r="D87" s="209"/>
      <c r="E87" s="262">
        <f>E86*Exchange_Rate/Dashboard!G3</f>
        <v>-2.3237843306139431E-2</v>
      </c>
      <c r="F87" s="209"/>
      <c r="H87" s="262">
        <f>H86*Exchange_Rate/Dashboard!G3</f>
        <v>-2.3237843306139431E-2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208</v>
      </c>
      <c r="C89" s="261">
        <f>C88*Exchange_Rate/Dashboard!G3</f>
        <v>3.6917775067471001E-2</v>
      </c>
      <c r="D89" s="209"/>
      <c r="E89" s="261">
        <f>E88*Exchange_Rate/Dashboard!G3</f>
        <v>3.6917775067471001E-2</v>
      </c>
      <c r="F89" s="209"/>
      <c r="H89" s="261">
        <f>H88*Exchange_Rate/Dashboard!G3</f>
        <v>3.6917775067471001E-2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-1.8402717220619429</v>
      </c>
      <c r="H93" s="87" t="s">
        <v>196</v>
      </c>
      <c r="I93" s="144">
        <f>FV(H87,D93,0,-(H86/(C93-D94)))*Exchange_Rate</f>
        <v>-1.8402717220619429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3.9418411977962511</v>
      </c>
      <c r="H94" s="87" t="s">
        <v>197</v>
      </c>
      <c r="I94" s="144">
        <f>FV(H89,D93,0,-(H88/(C93-D94)))*Exchange_Rate</f>
        <v>3.9418411977962511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-3280541.3231961648</v>
      </c>
      <c r="D97" s="213"/>
      <c r="E97" s="123">
        <f>PV(C94,D93,0,-F93)</f>
        <v>-0.91494028683651862</v>
      </c>
      <c r="F97" s="213"/>
      <c r="H97" s="123">
        <f>PV(C94,D93,0,-I93)</f>
        <v>-0.91494028683651862</v>
      </c>
      <c r="I97" s="123">
        <f>PV(C93,D93,0,-I93)</f>
        <v>-1.2488402847592228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-3280541.3231961648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7026882.3803686108</v>
      </c>
      <c r="D103" s="109">
        <f>MIN(F103*(1-C94),E103)</f>
        <v>1.6658229771169444</v>
      </c>
      <c r="E103" s="123">
        <f>PV(C94,D93,0,-F94)</f>
        <v>1.9597917377846406</v>
      </c>
      <c r="F103" s="109">
        <f>(E103+H103)/2</f>
        <v>1.9597917377846406</v>
      </c>
      <c r="H103" s="123">
        <f>PV(C94,D93,0,-I94)</f>
        <v>1.9597917377846406</v>
      </c>
      <c r="I103" s="109">
        <f>PV(C93,D93,0,-I94)</f>
        <v>2.6750017537713426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3513441.1901843054</v>
      </c>
      <c r="D106" s="109">
        <f>(D100+D103)/2</f>
        <v>0.83291148855847219</v>
      </c>
      <c r="E106" s="123">
        <f>(E100+E103)/2</f>
        <v>0.97989586889232028</v>
      </c>
      <c r="F106" s="109">
        <f>(F100+F103)/2</f>
        <v>0.97989586889232028</v>
      </c>
      <c r="H106" s="123">
        <f>(H100+H103)/2</f>
        <v>0.97989586889232028</v>
      </c>
      <c r="I106" s="123">
        <f>(I100+I103)/2</f>
        <v>1.3375008768856713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