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7E30AE6-B800-4737-B7CD-2866E2EADBAC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B7" i="3"/>
  <c r="M53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K53" i="2"/>
  <c r="L50" i="2"/>
  <c r="J53" i="2"/>
  <c r="K50" i="2"/>
  <c r="I53" i="2"/>
  <c r="J50" i="2"/>
  <c r="G53" i="2"/>
  <c r="H50" i="2"/>
  <c r="E53" i="2"/>
  <c r="F53" i="2"/>
  <c r="G50" i="2"/>
  <c r="D53" i="2"/>
  <c r="E50" i="2"/>
  <c r="C53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50" i="2"/>
  <c r="F22" i="2"/>
  <c r="F61" i="2" s="1"/>
  <c r="F60" i="2"/>
  <c r="K15" i="2"/>
  <c r="L60" i="2"/>
  <c r="L15" i="2"/>
  <c r="M60" i="2"/>
  <c r="G22" i="2"/>
  <c r="G61" i="2" s="1"/>
  <c r="G60" i="2"/>
  <c r="J15" i="2"/>
  <c r="K60" i="2"/>
  <c r="E22" i="2"/>
  <c r="E61" i="2" s="1"/>
  <c r="E60" i="2"/>
  <c r="D22" i="2"/>
  <c r="D61" i="2" s="1"/>
  <c r="D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L59" i="2" l="1"/>
  <c r="M59" i="2"/>
  <c r="G57" i="2"/>
  <c r="G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60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<sst xmlns="http://schemas.openxmlformats.org/spreadsheetml/2006/main" count="393" uniqueCount="271">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</sst>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1792041059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(0.2+0.1)/Exchange_Rate</f>
        <v>0.28059419873810892</v>
      </c>
      <c r="D44" s="250">
        <f>0.4/Exchange_Rate</f>
        <v>0.37412559831747855</v>
      </c>
      <c r="E44" s="250">
        <f>0.7/Exchange_Rate</f>
        <v>0.65471979705558736</v>
      </c>
      <c r="F44" s="250">
        <f>0.7/Exchange_Rate</f>
        <v>0.65471979705558736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4.4510385756676561E-2</v>
      </c>
      <c r="D45" s="152">
        <f>IF(D44="","",D44*Exchange_Rate/Dashboard!$G$3)</f>
        <v>5.9347181008902079E-2</v>
      </c>
      <c r="E45" s="152">
        <f>IF(E44="","",E44*Exchange_Rate/Dashboard!$G$3)</f>
        <v>0.10385756676557863</v>
      </c>
      <c r="F45" s="152">
        <f>IF(F44="","",F44*Exchange_Rate/Dashboard!$G$3)</f>
        <v>0.10385756676557863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102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232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241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194</v>
      </c>
      <c r="C98" s="237">
        <f>C44</f>
        <v>0.28059419873810892</v>
      </c>
      <c r="D98" s="266"/>
      <c r="E98" s="254">
        <f>F98</f>
        <v>0.18706279915873927</v>
      </c>
      <c r="F98" s="254">
        <f>0.2/Exchange_Rate</f>
        <v>0.18706279915873927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0586.HK</v>
      </c>
      <c r="D3" s="290"/>
      <c r="E3" s="87"/>
      <c r="F3" s="3" t="s">
        <v>1</v>
      </c>
      <c r="G3" s="132">
        <v>6.74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海螺創業</v>
      </c>
      <c r="D4" s="292"/>
      <c r="E4" s="87"/>
      <c r="F4" s="3" t="s">
        <v>2</v>
      </c>
      <c r="G4" s="295">
        <f>Inputs!C10</f>
        <v>1792041059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12078.35673766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0.15622637174908224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9.0816324111742036E-2</v>
      </c>
      <c r="F24" s="140" t="s">
        <v>244</v>
      </c>
      <c r="G24" s="268">
        <f>G3/(Fin_Analysis!H86*G7)</f>
        <v>28.730593474224083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0.85253986570397866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2.967359050445104E-2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1.7756364357418977</v>
      </c>
      <c r="D29" s="129">
        <f>G29*(1+G20)</f>
        <v>3.1950173231491767</v>
      </c>
      <c r="E29" s="87"/>
      <c r="F29" s="131">
        <f>IF(Fin_Analysis!C108="Profit",Fin_Analysis!F100,IF(Fin_Analysis!C108="Dividend",Fin_Analysis!F103,Fin_Analysis!F106))</f>
        <v>2.0889840420492916</v>
      </c>
      <c r="G29" s="286">
        <f>IF(Fin_Analysis!C108="Profit",Fin_Analysis!I100,IF(Fin_Analysis!C108="Dividend",Fin_Analysis!I103,Fin_Analysis!I106))</f>
        <v>2.7782759331731972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1.388415501778328</v>
      </c>
      <c r="D57" s="153">
        <f t="shared" si="47"/>
        <v>0.787000263891387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102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92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162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219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153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3.4806103149145153E-2</v>
      </c>
      <c r="D87" s="209"/>
      <c r="E87" s="262">
        <f>E86*Exchange_Rate/Dashboard!G3</f>
        <v>3.4806103149145153E-2</v>
      </c>
      <c r="F87" s="209"/>
      <c r="H87" s="262">
        <f>H86*Exchange_Rate/Dashboard!G3</f>
        <v>3.4806103149145153E-2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0.28059419873810892</v>
      </c>
      <c r="D88" s="166">
        <f>C88/C86</f>
        <v>1.2788097985559681</v>
      </c>
      <c r="E88" s="170">
        <f>Inputs!E98</f>
        <v>0.18706279915873927</v>
      </c>
      <c r="F88" s="166">
        <f>E88/E86</f>
        <v>0.85253986570397866</v>
      </c>
      <c r="H88" s="170">
        <f>Inputs!F98</f>
        <v>0.18706279915873927</v>
      </c>
      <c r="I88" s="166">
        <f>H88/H86</f>
        <v>0.85253986570397866</v>
      </c>
      <c r="K88" s="24"/>
    </row>
    <row r="89" spans="1:11" ht="15" customHeight="1" x14ac:dyDescent="0.4">
      <c r="B89" s="87" t="s">
        <v>208</v>
      </c>
      <c r="C89" s="261">
        <f>C88*Exchange_Rate/Dashboard!G3</f>
        <v>4.4510385756676561E-2</v>
      </c>
      <c r="D89" s="209"/>
      <c r="E89" s="261">
        <f>E88*Exchange_Rate/Dashboard!G3</f>
        <v>2.967359050445104E-2</v>
      </c>
      <c r="F89" s="209"/>
      <c r="H89" s="261">
        <f>H88*Exchange_Rate/Dashboard!G3</f>
        <v>2.967359050445104E-2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4.2016930675486437</v>
      </c>
      <c r="H93" s="87" t="s">
        <v>196</v>
      </c>
      <c r="I93" s="144">
        <f>FV(H87,D93,0,-(H86/(C93-D94)))*Exchange_Rate</f>
        <v>4.2016930675486437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3.4941535225431992</v>
      </c>
      <c r="H94" s="87" t="s">
        <v>197</v>
      </c>
      <c r="I94" s="144">
        <f>FV(H89,D93,0,-(H88/(C93-D94)))*Exchange_Rate</f>
        <v>3.4941535225431992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3743545.174948113</v>
      </c>
      <c r="D97" s="213"/>
      <c r="E97" s="123">
        <f>PV(C94,D93,0,-F93)</f>
        <v>2.0889840420492916</v>
      </c>
      <c r="F97" s="213"/>
      <c r="H97" s="123">
        <f>PV(C94,D93,0,-I93)</f>
        <v>2.0889840420492916</v>
      </c>
      <c r="I97" s="123">
        <f>PV(C93,D93,0,-I93)</f>
        <v>2.7782759331731972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3743545.174948113</v>
      </c>
      <c r="D100" s="109">
        <f>MIN(F100*(1-C94),E100)</f>
        <v>1.7756364357418977</v>
      </c>
      <c r="E100" s="109">
        <f>MAX(E97+H98+E99,0)</f>
        <v>2.0889840420492916</v>
      </c>
      <c r="F100" s="109">
        <f>(E100+H100)/2</f>
        <v>2.0889840420492916</v>
      </c>
      <c r="H100" s="109">
        <f>MAX(C100*Data!$C$4/Common_Shares,0)</f>
        <v>2.0889840420492916</v>
      </c>
      <c r="I100" s="109">
        <f>MAX(I97+H98+H99,0)</f>
        <v>2.7782759331731972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3113154.9471975113</v>
      </c>
      <c r="D103" s="109">
        <f>MIN(F103*(1-C94),E103)</f>
        <v>1.4766300648236903</v>
      </c>
      <c r="E103" s="123">
        <f>PV(C94,D93,0,-F94)</f>
        <v>1.7372118409690473</v>
      </c>
      <c r="F103" s="109">
        <f>(E103+H103)/2</f>
        <v>1.7372118409690473</v>
      </c>
      <c r="H103" s="123">
        <f>PV(C94,D93,0,-I94)</f>
        <v>1.7372118409690473</v>
      </c>
      <c r="I103" s="109">
        <f>PV(C93,D93,0,-I94)</f>
        <v>2.3104311720127173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3428350.0610728119</v>
      </c>
      <c r="D106" s="109">
        <f>(D100+D103)/2</f>
        <v>1.6261332502827939</v>
      </c>
      <c r="E106" s="123">
        <f>(E100+E103)/2</f>
        <v>1.9130979415091693</v>
      </c>
      <c r="F106" s="109">
        <f>(F100+F103)/2</f>
        <v>1.9130979415091693</v>
      </c>
      <c r="H106" s="123">
        <f>(H100+H103)/2</f>
        <v>1.9130979415091693</v>
      </c>
      <c r="I106" s="123">
        <f>(I100+I103)/2</f>
        <v>2.5443535525929573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