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E6F169-1DB7-447C-8273-B143AC207CA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7" i="3"/>
  <c r="M53" i="2"/>
  <c r="F96" i="4" l="1"/>
  <c r="F95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G53" i="2"/>
  <c r="H50" i="2"/>
  <c r="E53" i="2"/>
  <c r="F50" i="2"/>
  <c r="F53" i="2"/>
  <c r="G50" i="2"/>
  <c r="D53" i="2"/>
  <c r="E50" i="2"/>
  <c r="C53" i="2"/>
  <c r="H53" i="2"/>
  <c r="I50" i="2"/>
  <c r="K53" i="2"/>
  <c r="L50" i="2"/>
  <c r="J53" i="2"/>
  <c r="K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E22" i="2"/>
  <c r="E61" i="2" s="1"/>
  <c r="E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L59" i="2"/>
  <c r="E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<sst xmlns="http://schemas.openxmlformats.org/spreadsheetml/2006/main" count="393" uniqueCount="271">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</sst>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12404659302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(0.08+0.3)/Exchange_Rate</f>
        <v>4.8875330859930496E-2</v>
      </c>
      <c r="D44" s="250">
        <f>(0.08+0.3)/Exchange_Rate</f>
        <v>4.8875330859930496E-2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4.1170097508125676E-2</v>
      </c>
      <c r="D45" s="152">
        <f>IF(D44="","",D44*Exchange_Rate/Dashboard!$G$3)</f>
        <v>4.1170097508125676E-2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42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102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232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241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194</v>
      </c>
      <c r="C98" s="237">
        <f>C44</f>
        <v>4.8875330859930496E-2</v>
      </c>
      <c r="D98" s="266"/>
      <c r="E98" s="254">
        <f>F98</f>
        <v>4.8875330859930496E-2</v>
      </c>
      <c r="F98" s="254">
        <f>C98</f>
        <v>4.8875330859930496E-2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0992.HK</v>
      </c>
      <c r="D3" s="290"/>
      <c r="E3" s="87"/>
      <c r="F3" s="3" t="s">
        <v>1</v>
      </c>
      <c r="G3" s="132">
        <v>9.23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聯想集團</v>
      </c>
      <c r="D4" s="292"/>
      <c r="E4" s="87"/>
      <c r="F4" s="3" t="s">
        <v>2</v>
      </c>
      <c r="G4" s="295">
        <f>Inputs!C10</f>
        <v>12404659302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45630</v>
      </c>
      <c r="D5" s="294"/>
      <c r="E5" s="34"/>
      <c r="F5" s="35" t="s">
        <v>96</v>
      </c>
      <c r="G5" s="287">
        <f>G3*G4/1000000</f>
        <v>114495.00535746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3.2126880617019786E-2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1.3414601462329697E-2</v>
      </c>
      <c r="F24" s="140" t="s">
        <v>244</v>
      </c>
      <c r="G24" s="268">
        <f>G3/(Fin_Analysis!H86*G7)</f>
        <v>18.453083541373495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0.75971524872393592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4.1170097508125676E-2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4.5395023508885028</v>
      </c>
      <c r="D29" s="129">
        <f>G29*(1+G20)</f>
        <v>8.3830355651150974</v>
      </c>
      <c r="E29" s="87"/>
      <c r="F29" s="131">
        <f>IF(Fin_Analysis!C108="Profit",Fin_Analysis!F100,IF(Fin_Analysis!C108="Dividend",Fin_Analysis!F103,Fin_Analysis!F106))</f>
        <v>5.3405910010452979</v>
      </c>
      <c r="G29" s="286">
        <f>IF(Fin_Analysis!C108="Profit",Fin_Analysis!I100,IF(Fin_Analysis!C108="Dividend",Fin_Analysis!I103,Fin_Analysis!I106))</f>
        <v>7.2895961435783461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0.71688763038613745</v>
      </c>
      <c r="D57" s="153">
        <f t="shared" si="47"/>
        <v>0.33956803133830221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102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92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162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219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153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5.4191485003463456E-2</v>
      </c>
      <c r="D87" s="209"/>
      <c r="E87" s="262">
        <f>E86*Exchange_Rate/Dashboard!G3</f>
        <v>5.4191485003463456E-2</v>
      </c>
      <c r="F87" s="209"/>
      <c r="H87" s="262">
        <f>H86*Exchange_Rate/Dashboard!G3</f>
        <v>5.4191485003463456E-2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4.8875330859930496E-2</v>
      </c>
      <c r="D88" s="166">
        <f>C88/C86</f>
        <v>0.75971524872393592</v>
      </c>
      <c r="E88" s="170">
        <f>Inputs!E98</f>
        <v>4.8875330859930496E-2</v>
      </c>
      <c r="F88" s="166">
        <f>E88/E86</f>
        <v>0.75971524872393592</v>
      </c>
      <c r="H88" s="170">
        <f>Inputs!F98</f>
        <v>4.8875330859930496E-2</v>
      </c>
      <c r="I88" s="166">
        <f>H88/H86</f>
        <v>0.75971524872393592</v>
      </c>
      <c r="K88" s="24"/>
    </row>
    <row r="89" spans="1:11" ht="15" customHeight="1" x14ac:dyDescent="0.4">
      <c r="B89" s="87" t="s">
        <v>208</v>
      </c>
      <c r="C89" s="261">
        <f>C88*Exchange_Rate/Dashboard!G3</f>
        <v>4.1170097508125676E-2</v>
      </c>
      <c r="D89" s="209"/>
      <c r="E89" s="261">
        <f>E88*Exchange_Rate/Dashboard!G3</f>
        <v>4.1170097508125676E-2</v>
      </c>
      <c r="F89" s="209"/>
      <c r="H89" s="261">
        <f>H88*Exchange_Rate/Dashboard!G3</f>
        <v>4.1170097508125676E-2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10.741836095450276</v>
      </c>
      <c r="H93" s="87" t="s">
        <v>196</v>
      </c>
      <c r="I93" s="144">
        <f>FV(H87,D93,0,-(H86/(C93-D94)))*Exchange_Rate</f>
        <v>10.741836095450276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7.6690272021236412</v>
      </c>
      <c r="H94" s="87" t="s">
        <v>197</v>
      </c>
      <c r="I94" s="144">
        <f>FV(H89,D93,0,-(H88/(C93-D94)))*Exchange_Rate</f>
        <v>7.6690272021236412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66248211.839294046</v>
      </c>
      <c r="D97" s="213"/>
      <c r="E97" s="123">
        <f>PV(C94,D93,0,-F93)</f>
        <v>5.3405910010452979</v>
      </c>
      <c r="F97" s="213"/>
      <c r="H97" s="123">
        <f>PV(C94,D93,0,-I93)</f>
        <v>5.3405910010452979</v>
      </c>
      <c r="I97" s="123">
        <f>PV(C93,D93,0,-I93)</f>
        <v>7.2895961435783461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66248211.839294046</v>
      </c>
      <c r="D100" s="109">
        <f>MIN(F100*(1-C94),E100)</f>
        <v>4.5395023508885028</v>
      </c>
      <c r="E100" s="109">
        <f>MAX(E97+H98+E99,0)</f>
        <v>5.3405910010452979</v>
      </c>
      <c r="F100" s="109">
        <f>(E100+H100)/2</f>
        <v>5.3405910010452979</v>
      </c>
      <c r="H100" s="109">
        <f>MAX(C100*Data!$C$4/Common_Shares,0)</f>
        <v>5.3405910010452979</v>
      </c>
      <c r="I100" s="109">
        <f>MAX(I97+H98+H99,0)</f>
        <v>7.2895961435783461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47297252.925203815</v>
      </c>
      <c r="D103" s="109">
        <f>MIN(F103*(1-C94),E103)</f>
        <v>3.2409326211757685</v>
      </c>
      <c r="E103" s="123">
        <f>PV(C94,D93,0,-F94)</f>
        <v>3.81286190726561</v>
      </c>
      <c r="F103" s="109">
        <f>(E103+H103)/2</f>
        <v>3.81286190726561</v>
      </c>
      <c r="H103" s="123">
        <f>PV(C94,D93,0,-I94)</f>
        <v>3.81286190726561</v>
      </c>
      <c r="I103" s="109">
        <f>PV(C93,D93,0,-I94)</f>
        <v>5.2043347730167113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56772732.382248923</v>
      </c>
      <c r="D106" s="109">
        <f>(D100+D103)/2</f>
        <v>3.8902174860321357</v>
      </c>
      <c r="E106" s="123">
        <f>(E100+E103)/2</f>
        <v>4.5767264541554535</v>
      </c>
      <c r="F106" s="109">
        <f>(F100+F103)/2</f>
        <v>4.5767264541554535</v>
      </c>
      <c r="H106" s="123">
        <f>(H100+H103)/2</f>
        <v>4.5767264541554535</v>
      </c>
      <c r="I106" s="123">
        <f>(I100+I103)/2</f>
        <v>6.2469654582975291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