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BE0AB9-E37C-4218-98E2-A3405AE80A7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B7" i="3"/>
  <c r="M53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H53" i="2"/>
  <c r="I50" i="2"/>
  <c r="I53" i="2"/>
  <c r="J50" i="2"/>
  <c r="G53" i="2"/>
  <c r="H50" i="2"/>
  <c r="E53" i="2"/>
  <c r="F53" i="2"/>
  <c r="G50" i="2"/>
  <c r="C53" i="2"/>
  <c r="J53" i="2"/>
  <c r="K50" i="2"/>
  <c r="K53" i="2"/>
  <c r="L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50" i="2"/>
  <c r="F22" i="2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G59" i="2" l="1"/>
  <c r="D59" i="2"/>
  <c r="D56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<sst xmlns="http://schemas.openxmlformats.org/spreadsheetml/2006/main" count="393" uniqueCount="272">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</sst>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645561354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7.2445791623197184E-2</v>
      </c>
      <c r="D45" s="152">
        <f>IF(D44="","",D44*Exchange_Rate/Dashboard!$G$3)</f>
        <v>7.3614272133248754E-2</v>
      </c>
      <c r="E45" s="152">
        <f>IF(E44="","",E44*Exchange_Rate/Dashboard!$G$3)</f>
        <v>6.3097947542784652E-2</v>
      </c>
      <c r="F45" s="152">
        <f>IF(F44="","",F44*Exchange_Rate/Dashboard!$G$3)</f>
        <v>0.11918501202525988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102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232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241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231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106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1112.HK</v>
      </c>
      <c r="D3" s="290"/>
      <c r="E3" s="87"/>
      <c r="F3" s="3" t="s">
        <v>1</v>
      </c>
      <c r="G3" s="132">
        <v>9.15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H&amp;H INTL</v>
      </c>
      <c r="D4" s="292"/>
      <c r="E4" s="87"/>
      <c r="F4" s="3" t="s">
        <v>2</v>
      </c>
      <c r="G4" s="295">
        <f>Inputs!C10</f>
        <v>645561354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96</v>
      </c>
      <c r="G5" s="287">
        <f>G3*G4/1000000</f>
        <v>5906.8863891000001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0.10840643752508712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5.5540923148507844E-2</v>
      </c>
      <c r="F24" s="140" t="s">
        <v>244</v>
      </c>
      <c r="G24" s="268">
        <f>G3/(Fin_Analysis!H86*G7)</f>
        <v>14.032504587818874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1.0165959033206846</v>
      </c>
    </row>
    <row r="26" spans="1:8" ht="15.75" customHeight="1" x14ac:dyDescent="0.4">
      <c r="B26" s="138" t="s">
        <v>264</v>
      </c>
      <c r="C26" s="171">
        <f>Fin_Analysis!I80+Fin_Analysis!I82</f>
        <v>1.517096579391619E-2</v>
      </c>
      <c r="F26" s="141" t="s">
        <v>180</v>
      </c>
      <c r="G26" s="178">
        <f>Fin_Analysis!H88*Exchange_Rate/G3</f>
        <v>7.2445791623197184E-2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5.8682756188870098</v>
      </c>
      <c r="D29" s="129">
        <f>G29*(1+G20)</f>
        <v>10.559167339638494</v>
      </c>
      <c r="E29" s="87"/>
      <c r="F29" s="131">
        <f>IF(Fin_Analysis!C108="Profit",Fin_Analysis!F100,IF(Fin_Analysis!C108="Dividend",Fin_Analysis!F103,Fin_Analysis!F106))</f>
        <v>6.9038536692788348</v>
      </c>
      <c r="G29" s="286">
        <f>IF(Fin_Analysis!C108="Profit",Fin_Analysis!I100,IF(Fin_Analysis!C108="Dividend",Fin_Analysis!I103,Fin_Analysis!I106))</f>
        <v>9.1818846431639081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0.4044250983917676</v>
      </c>
      <c r="D42" s="156">
        <f t="shared" si="34"/>
        <v>0.39703038076179914</v>
      </c>
      <c r="E42" s="156">
        <f t="shared" si="34"/>
        <v>0.37235089724688414</v>
      </c>
      <c r="F42" s="156">
        <f t="shared" si="34"/>
        <v>0.35799936737801952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0.48716846408314524</v>
      </c>
      <c r="D43" s="153">
        <f t="shared" si="35"/>
        <v>0.49664415399164397</v>
      </c>
      <c r="E43" s="153">
        <f t="shared" si="35"/>
        <v>0.49079276833516267</v>
      </c>
      <c r="F43" s="153">
        <f t="shared" si="35"/>
        <v>0.47192849388535391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4.9125514218606725E-2</v>
      </c>
      <c r="D44" s="153">
        <f t="shared" si="36"/>
        <v>1.5742122246596213E-2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5.5540923148507844E-2</v>
      </c>
      <c r="D45" s="153">
        <f t="shared" si="37"/>
        <v>4.1144531811970558E-2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1.517096579391619E-2</v>
      </c>
      <c r="D47" s="153">
        <f t="shared" ref="D47:M47" si="39">IF(D6="","",ABS(MAX(D21,0)-MAX(D19,0))/D6)</f>
        <v>1.6831046295396165E-2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-1.1430965635943638E-2</v>
      </c>
      <c r="D48" s="153">
        <f t="shared" si="40"/>
        <v>3.2607764892593989E-2</v>
      </c>
      <c r="E48" s="153">
        <f t="shared" si="40"/>
        <v>0.13685633441795317</v>
      </c>
      <c r="F48" s="153">
        <f t="shared" si="40"/>
        <v>0.17007213873662658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>
        <f>IF(D6="","",C16/(C6-D6))</f>
        <v>0.59462120922406214</v>
      </c>
      <c r="D53" s="153">
        <f t="shared" ref="D53:M53" si="44">IF(E6="","",D16/(D6-E6))</f>
        <v>0.16376663254861823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-4.858812887501335</v>
      </c>
      <c r="D57" s="153">
        <f t="shared" si="47"/>
        <v>1.2618016582091918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102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92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106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121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153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-2.1610717170885571E-2</v>
      </c>
      <c r="D87" s="209"/>
      <c r="E87" s="262">
        <f>E86*Exchange_Rate/Dashboard!G3</f>
        <v>7.1263115842346847E-2</v>
      </c>
      <c r="F87" s="209"/>
      <c r="H87" s="262">
        <f>H86*Exchange_Rate/Dashboard!G3</f>
        <v>7.1263115842346847E-2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208</v>
      </c>
      <c r="C89" s="261">
        <f>C88*Exchange_Rate/Dashboard!G3</f>
        <v>7.2445791623197184E-2</v>
      </c>
      <c r="D89" s="209"/>
      <c r="E89" s="261">
        <f>E88*Exchange_Rate/Dashboard!G3</f>
        <v>7.2445791623197184E-2</v>
      </c>
      <c r="F89" s="209"/>
      <c r="H89" s="261">
        <f>H88*Exchange_Rate/Dashboard!G3</f>
        <v>7.2445791623197184E-2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13.886115699152228</v>
      </c>
      <c r="H93" s="87" t="s">
        <v>196</v>
      </c>
      <c r="I93" s="144">
        <f>FV(H87,D93,0,-(H86/(C93-D94)))*Exchange_Rate</f>
        <v>13.886115699152228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14.194664121135471</v>
      </c>
      <c r="H94" s="87" t="s">
        <v>197</v>
      </c>
      <c r="I94" s="144">
        <f>FV(H89,D93,0,-(H88/(C93-D94)))*Exchange_Rate</f>
        <v>14.194664121135471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4456861.1225575134</v>
      </c>
      <c r="D97" s="213"/>
      <c r="E97" s="123">
        <f>PV(C94,D93,0,-F93)</f>
        <v>6.9038536692788348</v>
      </c>
      <c r="F97" s="213"/>
      <c r="H97" s="123">
        <f>PV(C94,D93,0,-I93)</f>
        <v>6.9038536692788348</v>
      </c>
      <c r="I97" s="123">
        <f>PV(C93,D93,0,-I93)</f>
        <v>9.1818846431639081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4456861.1225575134</v>
      </c>
      <c r="D100" s="109">
        <f>MIN(F100*(1-C94),E100)</f>
        <v>5.8682756188870098</v>
      </c>
      <c r="E100" s="109">
        <f>MAX(E97+H98+E99,0)</f>
        <v>6.9038536692788348</v>
      </c>
      <c r="F100" s="109">
        <f>(E100+H100)/2</f>
        <v>6.9038536692788348</v>
      </c>
      <c r="H100" s="109">
        <f>MAX(C100*Data!$C$4/Common_Shares,0)</f>
        <v>6.9038536692788357</v>
      </c>
      <c r="I100" s="109">
        <f>MAX(I97+H98+H99,0)</f>
        <v>9.1818846431639081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4555892.2336440738</v>
      </c>
      <c r="D103" s="109">
        <f>MIN(F103*(1-C94),E103)</f>
        <v>5.9986682514416172</v>
      </c>
      <c r="E103" s="123">
        <f>PV(C94,D93,0,-F94)</f>
        <v>7.0572567664019026</v>
      </c>
      <c r="F103" s="109">
        <f>(E103+H103)/2</f>
        <v>7.0572567664019026</v>
      </c>
      <c r="H103" s="123">
        <f>PV(C94,D93,0,-I94)</f>
        <v>7.0572567664019026</v>
      </c>
      <c r="I103" s="109">
        <f>PV(C93,D93,0,-I94)</f>
        <v>9.38590541318049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4506376.6781007936</v>
      </c>
      <c r="D106" s="109">
        <f>(D100+D103)/2</f>
        <v>5.933471935164313</v>
      </c>
      <c r="E106" s="123">
        <f>(E100+E103)/2</f>
        <v>6.9805552178403687</v>
      </c>
      <c r="F106" s="109">
        <f>(F100+F103)/2</f>
        <v>6.9805552178403687</v>
      </c>
      <c r="H106" s="123">
        <f>(H100+H103)/2</f>
        <v>6.9805552178403687</v>
      </c>
      <c r="I106" s="123">
        <f>(I100+I103)/2</f>
        <v>9.2838950281721999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