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8033A9F-B854-4A7D-A0CA-E1F69156C9C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B7" i="3"/>
  <c r="M53" i="2"/>
  <c r="F95" i="4" l="1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K27" i="2"/>
  <c r="K55" i="2"/>
  <c r="J27" i="2"/>
  <c r="J55" i="2"/>
  <c r="I53" i="2"/>
  <c r="J50" i="2"/>
  <c r="G53" i="2"/>
  <c r="H50" i="2"/>
  <c r="F53" i="2"/>
  <c r="G50" i="2"/>
  <c r="D53" i="2"/>
  <c r="E50" i="2"/>
  <c r="E53" i="2"/>
  <c r="F50" i="2"/>
  <c r="C53" i="2"/>
  <c r="K53" i="2"/>
  <c r="L50" i="2"/>
  <c r="H53" i="2"/>
  <c r="I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60" i="2"/>
  <c r="C22" i="1"/>
  <c r="C20" i="1" s="1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<sst xmlns="http://schemas.openxmlformats.org/spreadsheetml/2006/main" count="393" uniqueCount="273">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</sst>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349983033873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8.8620322731248716E-2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102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231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239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194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1288.HK</v>
      </c>
      <c r="D3" s="290"/>
      <c r="E3" s="87"/>
      <c r="F3" s="3" t="s">
        <v>1</v>
      </c>
      <c r="G3" s="132">
        <v>4.1900000000000004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农业银行</v>
      </c>
      <c r="D4" s="292"/>
      <c r="E4" s="87"/>
      <c r="F4" s="3" t="s">
        <v>2</v>
      </c>
      <c r="G4" s="295">
        <f>Inputs!C10</f>
        <v>349983033873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96</v>
      </c>
      <c r="G5" s="287">
        <f>G3*G4/1000000</f>
        <v>1466428.91192787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0.6941404582900994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0.49449639261897682</v>
      </c>
      <c r="F24" s="140" t="s">
        <v>241</v>
      </c>
      <c r="G24" s="268">
        <f>G3/(Fin_Analysis!H86*G7)</f>
        <v>6.9478582445486134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0.40935813555482176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5.891860788553218E-2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2.0966369791084825</v>
      </c>
      <c r="D29" s="129">
        <f>G29*(1+G20)</f>
        <v>3.7726143335236673</v>
      </c>
      <c r="E29" s="87"/>
      <c r="F29" s="131">
        <f>IF(Fin_Analysis!C108="Profit",Fin_Analysis!F100,IF(Fin_Analysis!C108="Dividend",Fin_Analysis!F103,Fin_Analysis!F106))</f>
        <v>2.4666317401276263</v>
      </c>
      <c r="G29" s="286">
        <f>IF(Fin_Analysis!C108="Profit",Fin_Analysis!I100,IF(Fin_Analysis!C108="Dividend",Fin_Analysis!I103,Fin_Analysis!I106))</f>
        <v>3.2805342030640587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2.4768900140190997</v>
      </c>
      <c r="D57" s="153">
        <f t="shared" si="47"/>
        <v>1.8368032926241817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92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162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219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153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0.14392924622269229</v>
      </c>
      <c r="D87" s="209"/>
      <c r="E87" s="262">
        <f>E86*Exchange_Rate/Dashboard!G3</f>
        <v>0.14392924622269229</v>
      </c>
      <c r="F87" s="209"/>
      <c r="H87" s="262">
        <f>H86*Exchange_Rate/Dashboard!G3</f>
        <v>0.14392924622269229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208</v>
      </c>
      <c r="C89" s="261">
        <f>C88*Exchange_Rate/Dashboard!G3</f>
        <v>8.8620322731248716E-2</v>
      </c>
      <c r="D89" s="209"/>
      <c r="E89" s="261">
        <f>E88*Exchange_Rate/Dashboard!G3</f>
        <v>5.891860788553218E-2</v>
      </c>
      <c r="F89" s="209"/>
      <c r="H89" s="261">
        <f>H88*Exchange_Rate/Dashboard!G3</f>
        <v>5.891860788553218E-2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17.830889507944327</v>
      </c>
      <c r="H93" s="87" t="s">
        <v>196</v>
      </c>
      <c r="I93" s="144">
        <f>FV(H87,D93,0,-(H86/(C93-D94)))*Exchange_Rate</f>
        <v>17.830889507944327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4.9612774794213319</v>
      </c>
      <c r="H94" s="87" t="s">
        <v>197</v>
      </c>
      <c r="I94" s="144">
        <f>FV(H89,D93,0,-(H88/(C93-D94)))*Exchange_Rate</f>
        <v>4.9612774794213319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3102635.7950877892</v>
      </c>
      <c r="D97" s="213"/>
      <c r="E97" s="123">
        <f>PV(C94,D93,0,-F93)</f>
        <v>8.8651034330242915</v>
      </c>
      <c r="F97" s="213"/>
      <c r="H97" s="123">
        <f>PV(C94,D93,0,-I93)</f>
        <v>8.8651034330242915</v>
      </c>
      <c r="I97" s="123">
        <f>PV(C93,D93,0,-I93)</f>
        <v>11.790278440279879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3102635.7950877892</v>
      </c>
      <c r="D100" s="109">
        <f>MIN(F100*(1-C94),E100)</f>
        <v>7.5353379180706472</v>
      </c>
      <c r="E100" s="109">
        <f>MAX(E97+H98+E99,0)</f>
        <v>8.8651034330242915</v>
      </c>
      <c r="F100" s="109">
        <f>(E100+H100)/2</f>
        <v>8.8651034330242915</v>
      </c>
      <c r="H100" s="109">
        <f>MAX(C100*Data!$C$4/Common_Shares,0)</f>
        <v>8.8651034330242915</v>
      </c>
      <c r="I100" s="109">
        <f>MAX(I97+H98+H99,0)</f>
        <v>11.790278440279879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863279.25985730393</v>
      </c>
      <c r="D103" s="109">
        <f>MIN(F103*(1-C94),E103)</f>
        <v>2.0966369791084825</v>
      </c>
      <c r="E103" s="123">
        <f>PV(C94,D93,0,-F94)</f>
        <v>2.4666317401276263</v>
      </c>
      <c r="F103" s="109">
        <f>(E103+H103)/2</f>
        <v>2.4666317401276263</v>
      </c>
      <c r="H103" s="123">
        <f>PV(C94,D93,0,-I94)</f>
        <v>2.4666317401276263</v>
      </c>
      <c r="I103" s="109">
        <f>PV(C93,D93,0,-I94)</f>
        <v>3.2805342030640587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1982957.5274725466</v>
      </c>
      <c r="D106" s="109">
        <f>(D100+D103)/2</f>
        <v>4.8159874485895653</v>
      </c>
      <c r="E106" s="123">
        <f>(E100+E103)/2</f>
        <v>5.6658675865759589</v>
      </c>
      <c r="F106" s="109">
        <f>(F100+F103)/2</f>
        <v>5.6658675865759589</v>
      </c>
      <c r="H106" s="123">
        <f>(H100+H103)/2</f>
        <v>5.6658675865759589</v>
      </c>
      <c r="I106" s="123">
        <f>(I100+I103)/2</f>
        <v>7.5354063216719691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