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E44D2CB-E7C7-4BA9-A70C-FF025DA02E6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5" i="4" l="1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J27" i="2"/>
  <c r="J55" i="2"/>
  <c r="K27" i="2"/>
  <c r="K55" i="2"/>
  <c r="H53" i="2"/>
  <c r="I50" i="2"/>
  <c r="G53" i="2"/>
  <c r="H50" i="2"/>
  <c r="E53" i="2"/>
  <c r="F50" i="2"/>
  <c r="F53" i="2"/>
  <c r="G50" i="2"/>
  <c r="D53" i="2"/>
  <c r="E50" i="2"/>
  <c r="K53" i="2"/>
  <c r="L50" i="2"/>
  <c r="J53" i="2"/>
  <c r="K50" i="2"/>
  <c r="I53" i="2"/>
  <c r="J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D22" i="2"/>
  <c r="D61" i="2" s="1"/>
  <c r="D60" i="2"/>
  <c r="L15" i="2"/>
  <c r="M60" i="2"/>
  <c r="J15" i="2"/>
  <c r="K60" i="2"/>
  <c r="F22" i="2"/>
  <c r="F61" i="2" s="1"/>
  <c r="F60" i="2"/>
  <c r="K15" i="2"/>
  <c r="L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K59" i="2" s="1"/>
  <c r="E13" i="2"/>
  <c r="E59" i="2" s="1"/>
  <c r="L13" i="2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L59" i="2" l="1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<sst xmlns="http://schemas.openxmlformats.org/spreadsheetml/2006/main" count="393" uniqueCount="273">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</sst>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99161076038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9.7319722890676891E-2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102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231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239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194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1658.HK</v>
      </c>
      <c r="D3" s="290"/>
      <c r="E3" s="87"/>
      <c r="F3" s="3" t="s">
        <v>1</v>
      </c>
      <c r="G3" s="132">
        <v>4.49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邮储银行</v>
      </c>
      <c r="D4" s="292"/>
      <c r="E4" s="87"/>
      <c r="F4" s="3" t="s">
        <v>2</v>
      </c>
      <c r="G4" s="295">
        <f>Inputs!C10</f>
        <v>99161076038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96</v>
      </c>
      <c r="G5" s="287">
        <f>G3*G4/1000000</f>
        <v>445233.23141061998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0.50063550594463491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0.39408770164042439</v>
      </c>
      <c r="F24" s="140" t="s">
        <v>241</v>
      </c>
      <c r="G24" s="268">
        <f>G3/(Fin_Analysis!H86*G7)</f>
        <v>9.4847541362883092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0.58947149778314767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6.2149370380393115E-2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2.4063283938848996</v>
      </c>
      <c r="D29" s="129">
        <f>G29*(1+G20)</f>
        <v>4.329862098394976</v>
      </c>
      <c r="E29" s="87"/>
      <c r="F29" s="131">
        <f>IF(Fin_Analysis!C108="Profit",Fin_Analysis!F100,IF(Fin_Analysis!C108="Dividend",Fin_Analysis!F103,Fin_Analysis!F106))</f>
        <v>2.8309745810410583</v>
      </c>
      <c r="G29" s="286">
        <f>IF(Fin_Analysis!C108="Profit",Fin_Analysis!I100,IF(Fin_Analysis!C108="Dividend",Fin_Analysis!I103,Fin_Analysis!I106))</f>
        <v>3.7650974768651966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3.6986937855166198</v>
      </c>
      <c r="D57" s="153">
        <f t="shared" si="47"/>
        <v>3.4687408158678745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102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92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162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219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153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0.10543235867064156</v>
      </c>
      <c r="D87" s="209"/>
      <c r="E87" s="262">
        <f>E86*Exchange_Rate/Dashboard!G3</f>
        <v>0.10543235867064156</v>
      </c>
      <c r="F87" s="209"/>
      <c r="H87" s="262">
        <f>H86*Exchange_Rate/Dashboard!G3</f>
        <v>0.10543235867064156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208</v>
      </c>
      <c r="C89" s="261">
        <f>C88*Exchange_Rate/Dashboard!G3</f>
        <v>9.7319722890676891E-2</v>
      </c>
      <c r="D89" s="209"/>
      <c r="E89" s="261">
        <f>E88*Exchange_Rate/Dashboard!G3</f>
        <v>6.2149370380393115E-2</v>
      </c>
      <c r="F89" s="209"/>
      <c r="H89" s="261">
        <f>H88*Exchange_Rate/Dashboard!G3</f>
        <v>6.2149370380393115E-2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11.794926724523252</v>
      </c>
      <c r="H93" s="87" t="s">
        <v>196</v>
      </c>
      <c r="I93" s="144">
        <f>FV(H87,D93,0,-(H86/(C93-D94)))*Exchange_Rate</f>
        <v>11.794926724523252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5.6941010712067319</v>
      </c>
      <c r="H94" s="87" t="s">
        <v>197</v>
      </c>
      <c r="I94" s="144">
        <f>FV(H89,D93,0,-(H88/(C93-D94)))*Exchange_Rate</f>
        <v>5.6941010712067319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581496.72920443863</v>
      </c>
      <c r="D97" s="213"/>
      <c r="E97" s="123">
        <f>PV(C94,D93,0,-F93)</f>
        <v>5.8641631619810219</v>
      </c>
      <c r="F97" s="213"/>
      <c r="H97" s="123">
        <f>PV(C94,D93,0,-I93)</f>
        <v>5.8641631619810219</v>
      </c>
      <c r="I97" s="123">
        <f>PV(C93,D93,0,-I93)</f>
        <v>7.7991325224054924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581496.72920443863</v>
      </c>
      <c r="D100" s="109">
        <f>MIN(F100*(1-C94),E100)</f>
        <v>4.9845386876838687</v>
      </c>
      <c r="E100" s="109">
        <f>MAX(E97+H98+E99,0)</f>
        <v>5.8641631619810219</v>
      </c>
      <c r="F100" s="109">
        <f>(E100+H100)/2</f>
        <v>5.8641631619810219</v>
      </c>
      <c r="H100" s="109">
        <f>MAX(C100*Data!$C$4/Common_Shares,0)</f>
        <v>5.8641631619810219</v>
      </c>
      <c r="I100" s="109">
        <f>MAX(I97+H98+H99,0)</f>
        <v>7.7991325224054924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280722.48569225759</v>
      </c>
      <c r="D103" s="109">
        <f>MIN(F103*(1-C94),E103)</f>
        <v>2.4063283938848996</v>
      </c>
      <c r="E103" s="123">
        <f>PV(C94,D93,0,-F94)</f>
        <v>2.8309745810410583</v>
      </c>
      <c r="F103" s="109">
        <f>(E103+H103)/2</f>
        <v>2.8309745810410583</v>
      </c>
      <c r="H103" s="123">
        <f>PV(C94,D93,0,-I94)</f>
        <v>2.8309745810410583</v>
      </c>
      <c r="I103" s="109">
        <f>PV(C93,D93,0,-I94)</f>
        <v>3.7650974768651966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431109.60744834808</v>
      </c>
      <c r="D106" s="109">
        <f>(D100+D103)/2</f>
        <v>3.6954335407843839</v>
      </c>
      <c r="E106" s="123">
        <f>(E100+E103)/2</f>
        <v>4.3475688715110401</v>
      </c>
      <c r="F106" s="109">
        <f>(F100+F103)/2</f>
        <v>4.3475688715110401</v>
      </c>
      <c r="H106" s="123">
        <f>(H100+H103)/2</f>
        <v>4.3475688715110401</v>
      </c>
      <c r="I106" s="123">
        <f>(I100+I103)/2</f>
        <v>5.7821149996353443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