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70CCC5-CF56-4F2D-9281-3078484F2DB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7" i="3"/>
  <c r="M53" i="2"/>
  <c r="F96" i="4" l="1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K53" i="2"/>
  <c r="L50" i="2"/>
  <c r="J53" i="2"/>
  <c r="K50" i="2"/>
  <c r="H53" i="2"/>
  <c r="I50" i="2"/>
  <c r="I53" i="2"/>
  <c r="J50" i="2"/>
  <c r="G53" i="2"/>
  <c r="H50" i="2"/>
  <c r="E53" i="2"/>
  <c r="F53" i="2"/>
  <c r="G50" i="2"/>
  <c r="C53" i="2"/>
  <c r="D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J15" i="2"/>
  <c r="K60" i="2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K59" i="2" s="1"/>
  <c r="E13" i="2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G59" i="2" l="1"/>
  <c r="L59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<sst xmlns="http://schemas.openxmlformats.org/spreadsheetml/2006/main" count="393" uniqueCount="271">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</sst>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2609743532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2.5955323374534822E-2</v>
      </c>
      <c r="D45" s="152">
        <f>IF(D44="","",D44*Exchange_Rate/Dashboard!$G$3)</f>
        <v>2.4957041706283482E-2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102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232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241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3606.HK</v>
      </c>
      <c r="D3" s="290"/>
      <c r="E3" s="87"/>
      <c r="F3" s="3" t="s">
        <v>1</v>
      </c>
      <c r="G3" s="132">
        <v>53.55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福耀玻璃</v>
      </c>
      <c r="D4" s="292"/>
      <c r="E4" s="87"/>
      <c r="F4" s="3" t="s">
        <v>2</v>
      </c>
      <c r="G4" s="295">
        <f>Inputs!C10</f>
        <v>2609743532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45633</v>
      </c>
      <c r="D5" s="294"/>
      <c r="E5" s="34"/>
      <c r="F5" s="35" t="s">
        <v>96</v>
      </c>
      <c r="G5" s="287">
        <f>G3*G4/1000000</f>
        <v>139751.76613860001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0.30163548163631754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0</v>
      </c>
      <c r="F24" s="140" t="s">
        <v>244</v>
      </c>
      <c r="G24" s="268">
        <f>G3/(Fin_Analysis!H86*G7)</f>
        <v>17.423824252826112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0.45224099290316433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2.5955323374534822E-2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28.318840483182338</v>
      </c>
      <c r="D29" s="129">
        <f>G29*(1+G20)</f>
        <v>52.296007047308521</v>
      </c>
      <c r="E29" s="87"/>
      <c r="F29" s="131">
        <f>IF(Fin_Analysis!C108="Profit",Fin_Analysis!F100,IF(Fin_Analysis!C108="Dividend",Fin_Analysis!F103,Fin_Analysis!F106))</f>
        <v>33.316282921390986</v>
      </c>
      <c r="G29" s="286">
        <f>IF(Fin_Analysis!C108="Profit",Fin_Analysis!I100,IF(Fin_Analysis!C108="Dividend",Fin_Analysis!I103,Fin_Analysis!I106))</f>
        <v>45.474788736790025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92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153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5.7392681737925701E-2</v>
      </c>
      <c r="D87" s="209"/>
      <c r="E87" s="262">
        <f>E86*Exchange_Rate/Dashboard!G3</f>
        <v>5.7392681737925701E-2</v>
      </c>
      <c r="F87" s="209"/>
      <c r="H87" s="262">
        <f>H86*Exchange_Rate/Dashboard!G3</f>
        <v>5.7392681737925701E-2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208</v>
      </c>
      <c r="C89" s="261">
        <f>C88*Exchange_Rate/Dashboard!G3</f>
        <v>2.5955323374534822E-2</v>
      </c>
      <c r="D89" s="209"/>
      <c r="E89" s="261">
        <f>E88*Exchange_Rate/Dashboard!G3</f>
        <v>2.5955323374534822E-2</v>
      </c>
      <c r="F89" s="209"/>
      <c r="H89" s="261">
        <f>H88*Exchange_Rate/Dashboard!G3</f>
        <v>2.5955323374534822E-2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67.010945114723242</v>
      </c>
      <c r="H93" s="87" t="s">
        <v>196</v>
      </c>
      <c r="I93" s="144">
        <f>FV(H87,D93,0,-(H86/(C93-D94)))*Exchange_Rate</f>
        <v>67.010945114723242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26.060120158844569</v>
      </c>
      <c r="H94" s="87" t="s">
        <v>197</v>
      </c>
      <c r="I94" s="144">
        <f>FV(H89,D93,0,-(H88/(C93-D94)))*Exchange_Rate</f>
        <v>26.060120158844569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86946953.864382192</v>
      </c>
      <c r="D97" s="213"/>
      <c r="E97" s="123">
        <f>PV(C94,D93,0,-F93)</f>
        <v>33.316282921390986</v>
      </c>
      <c r="F97" s="213"/>
      <c r="H97" s="123">
        <f>PV(C94,D93,0,-I93)</f>
        <v>33.316282921390986</v>
      </c>
      <c r="I97" s="123">
        <f>PV(C93,D93,0,-I93)</f>
        <v>45.474788736790025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86946953.864382192</v>
      </c>
      <c r="D100" s="109">
        <f>MIN(F100*(1-C94),E100)</f>
        <v>28.318840483182338</v>
      </c>
      <c r="E100" s="109">
        <f>MAX(E97+H98+E99,0)</f>
        <v>33.316282921390986</v>
      </c>
      <c r="F100" s="109">
        <f>(E100+H100)/2</f>
        <v>33.316282921390986</v>
      </c>
      <c r="H100" s="109">
        <f>MAX(C100*Data!$C$4/Common_Shares,0)</f>
        <v>33.316282921390986</v>
      </c>
      <c r="I100" s="109">
        <f>MAX(I97+H98+H99,0)</f>
        <v>45.474788736790025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33813104.132051364</v>
      </c>
      <c r="D103" s="109">
        <f>MIN(F103*(1-C94),E103)</f>
        <v>11.013012642747171</v>
      </c>
      <c r="E103" s="123">
        <f>PV(C94,D93,0,-F94)</f>
        <v>12.956485462055495</v>
      </c>
      <c r="F103" s="109">
        <f>(E103+H103)/2</f>
        <v>12.956485462055495</v>
      </c>
      <c r="H103" s="123">
        <f>PV(C94,D93,0,-I94)</f>
        <v>12.956485462055495</v>
      </c>
      <c r="I103" s="109">
        <f>PV(C93,D93,0,-I94)</f>
        <v>17.684849193664654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60380028.998216771</v>
      </c>
      <c r="D106" s="109">
        <f>(D100+D103)/2</f>
        <v>19.665926562964756</v>
      </c>
      <c r="E106" s="123">
        <f>(E100+E103)/2</f>
        <v>23.136384191723241</v>
      </c>
      <c r="F106" s="109">
        <f>(F100+F103)/2</f>
        <v>23.136384191723241</v>
      </c>
      <c r="H106" s="123">
        <f>(H100+H103)/2</f>
        <v>23.136384191723241</v>
      </c>
      <c r="I106" s="123">
        <f>(I100+I103)/2</f>
        <v>31.579818965227339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