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9FC87C-1918-45BA-ADBC-D3DCCB59AE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4" i="4" l="1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<sst xmlns="http://schemas.openxmlformats.org/spreadsheetml/2006/main" count="391" uniqueCount="270">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</sst>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266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7.0612668743509868E-2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96.3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181262.3637168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9.6162445737203974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7.0612668743509868E-2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73.159081625670495</v>
      </c>
      <c r="D29" s="129">
        <f>G29*(1+G20)</f>
        <v>138.51254384817199</v>
      </c>
      <c r="E29" s="87"/>
      <c r="F29" s="131">
        <f>IF(Fin_Analysis!C108="Profit",Fin_Analysis!F100,IF(Fin_Analysis!C108="Dividend",Fin_Analysis!F103,Fin_Analysis!F106))</f>
        <v>86.069507794906471</v>
      </c>
      <c r="G29" s="274">
        <f>IF(Fin_Analysis!C108="Profit",Fin_Analysis!I100,IF(Fin_Analysis!C108="Dividend",Fin_Analysis!I103,Fin_Analysis!I106))</f>
        <v>120.44569030275827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1.1016233766233767</v>
      </c>
      <c r="D56" s="153">
        <f t="shared" si="46"/>
        <v>0.49517219182491151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0.1039906995224346</v>
      </c>
      <c r="D87" s="209"/>
      <c r="E87" s="262">
        <f>E86*Exchange_Rate/Dashboard!G3</f>
        <v>0.1039906995224346</v>
      </c>
      <c r="F87" s="209"/>
      <c r="H87" s="262">
        <f>H86*Exchange_Rate/Dashboard!G3</f>
        <v>0.1039906995224346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7.0612668743509868E-2</v>
      </c>
      <c r="D89" s="209"/>
      <c r="E89" s="261">
        <f>E88*Exchange_Rate/Dashboard!G3</f>
        <v>7.0612668743509868E-2</v>
      </c>
      <c r="F89" s="209"/>
      <c r="H89" s="261">
        <f>H88*Exchange_Rate/Dashboard!G3</f>
        <v>7.0612668743509868E-2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297.24569813338411</v>
      </c>
      <c r="H93" s="87" t="s">
        <v>210</v>
      </c>
      <c r="I93" s="144">
        <f>FV(H87,D93,0,-(H86/(C93-D94)))*Exchange_Rate</f>
        <v>297.24569813338411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173.11652312787234</v>
      </c>
      <c r="H94" s="87" t="s">
        <v>211</v>
      </c>
      <c r="I94" s="144">
        <f>FV(H89,D93,0,-(H88/(C93-D94)))*Exchange_Rate</f>
        <v>173.11652312787234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278168.3588023198</v>
      </c>
      <c r="D97" s="213"/>
      <c r="E97" s="123">
        <f>PV(C94,D93,0,-F93)</f>
        <v>147.7836457794169</v>
      </c>
      <c r="F97" s="213"/>
      <c r="H97" s="123">
        <f>PV(C94,D93,0,-I93)</f>
        <v>147.7836457794169</v>
      </c>
      <c r="I97" s="123">
        <f>PV(C93,D93,0,-I93)</f>
        <v>206.80847012365001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278168.3588023198</v>
      </c>
      <c r="D100" s="109">
        <f>MIN(F100*(1-C94),E100)</f>
        <v>125.61609891250436</v>
      </c>
      <c r="E100" s="109">
        <f>MAX(E97-H98+E99,0)</f>
        <v>147.7836457794169</v>
      </c>
      <c r="F100" s="109">
        <f>(E100+H100)/2</f>
        <v>147.7836457794169</v>
      </c>
      <c r="H100" s="109">
        <f>MAX(C100*Data!$C$4/Common_Shares,0)</f>
        <v>147.7836457794169</v>
      </c>
      <c r="I100" s="109">
        <f>MAX(I97-H98+H99,0)</f>
        <v>206.80847012365001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162005.84036185141</v>
      </c>
      <c r="D103" s="109">
        <f>MIN(F103*(1-C94),E103)</f>
        <v>73.159081625670495</v>
      </c>
      <c r="E103" s="123">
        <f>PV(C94,D93,0,-F94)</f>
        <v>86.069507794906471</v>
      </c>
      <c r="F103" s="109">
        <f>(E103+H103)/2</f>
        <v>86.069507794906471</v>
      </c>
      <c r="H103" s="123">
        <f>PV(C94,D93,0,-I94)</f>
        <v>86.069507794906471</v>
      </c>
      <c r="I103" s="109">
        <f>PV(C93,D93,0,-I94)</f>
        <v>120.44569030275827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220087.09958208559</v>
      </c>
      <c r="D106" s="109">
        <f>(D100+D103)/2</f>
        <v>99.387590269087426</v>
      </c>
      <c r="E106" s="123">
        <f>(E100+E103)/2</f>
        <v>116.92657678716168</v>
      </c>
      <c r="F106" s="109">
        <f>(F100+F103)/2</f>
        <v>116.92657678716168</v>
      </c>
      <c r="H106" s="123">
        <f>(H100+H103)/2</f>
        <v>116.92657678716168</v>
      </c>
      <c r="I106" s="123">
        <f>(I100+I103)/2</f>
        <v>163.62708021320412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