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1862C30-B757-4A16-A7B3-0AAF9FC4CF2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M52" i="2"/>
  <c r="F96" i="4" l="1"/>
  <c r="F95" i="4"/>
  <c r="F97" i="4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<sst xmlns="http://schemas.openxmlformats.org/spreadsheetml/2006/main" count="391" uniqueCount="271">
  <si>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</si>
  <si>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</si>
  <si>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</si>
  <si>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</si>
  <si>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</si>
  <si>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</si>
  <si>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</si>
  <si>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</si>
  <si>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</si>
  <si>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</si>
  <si>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</si>
  <si>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</si>
  <si>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</si>
  <si>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</si>
  <si>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</si>
  <si>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</si>
  <si>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</si>
  <si>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</si>
  <si>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</si>
  <si>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</si>
  <si>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</si>
  <si>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</si>
  <si>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</si>
  <si>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</si>
  <si>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</si>
  <si>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</si>
  <si>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</si>
  <si>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</si>
  <si>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</si>
  <si>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</si>
  <si>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</si>
  <si>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</si>
  <si>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</si>
  <si>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</si>
  <si>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</si>
  <si>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</si>
  <si>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</si>
  <si>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</si>
  <si>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</si>
  <si>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</si>
  <si>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</si>
  <si>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</si>
  <si>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</si>
  <si>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</si>
  <si>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</si>
  <si>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</si>
  <si>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</si>
  <si>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</si>
  <si>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</si>
  <si>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</si>
  <si>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</si>
  <si>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</si>
  <si>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</si>
  <si>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</si>
  <si>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</si>
  <si>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</si>
  <si>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</si>
  <si>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</si>
  <si>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</si>
  <si>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</si>
  <si>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</si>
  <si>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</si>
  <si>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</si>
  <si>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</si>
  <si>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</si>
  <si>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</si>
  <si>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</si>
  <si>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</si>
  <si>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</si>
  <si>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</si>
  <si>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</si>
  <si>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</si>
  <si>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</si>
  <si>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</si>
  <si>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</si>
  <si>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</si>
  <si>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</si>
  <si>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</si>
  <si>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</si>
  <si>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</si>
  <si>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</si>
  <si>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</si>
  <si>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</si>
  <si>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</si>
  <si>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</si>
  <si>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</si>
  <si>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</si>
  <si>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</si>
  <si>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</si>
  <si>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</si>
  <si>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</si>
  <si>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</si>
  <si>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</si>
  <si>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</si>
  <si>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</si>
  <si>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</si>
  <si>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</si>
  <si>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</si>
  <si>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</si>
  <si>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</si>
  <si>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</si>
  <si>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</si>
  <si>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</si>
  <si>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</si>
  <si>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</si>
  <si>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</si>
  <si>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</si>
  <si>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</si>
  <si>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</si>
  <si>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</si>
  <si>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</si>
  <si>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</si>
  <si>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</si>
  <si>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</si>
  <si>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</si>
  <si>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</si>
  <si>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</si>
  <si>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</si>
  <si>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</si>
  <si>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</si>
  <si>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</si>
  <si>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</si>
  <si>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</si>
  <si>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</si>
  <si>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</si>
  <si>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</si>
  <si>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</si>
  <si>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</si>
  <si>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</si>
  <si>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</si>
  <si>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</si>
  <si>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</si>
  <si>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</si>
  <si>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</si>
  <si>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</si>
  <si>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</si>
  <si>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</si>
  <si>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</si>
  <si>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</si>
  <si>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</si>
  <si>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</si>
  <si>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</si>
  <si>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</si>
  <si>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</si>
  <si>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</si>
  <si>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</si>
  <si>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</si>
  <si>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</si>
  <si>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</si>
  <si>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</si>
  <si>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</si>
  <si>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</si>
  <si>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</si>
  <si>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</si>
  <si>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</si>
  <si>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</si>
  <si>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</si>
  <si>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</si>
  <si>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</si>
  <si>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</si>
  <si>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</si>
  <si>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</si>
  <si>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</si>
  <si>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</si>
  <si>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</si>
  <si>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</si>
  <si>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</si>
  <si>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</si>
  <si>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</si>
  <si>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</si>
  <si>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</si>
  <si>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</si>
  <si>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</si>
  <si>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</si>
  <si>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</si>
  <si>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</si>
  <si>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</si>
  <si>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</si>
  <si>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</si>
  <si>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</si>
  <si>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</si>
  <si>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</si>
  <si>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</si>
  <si>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</si>
  <si>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</si>
  <si>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</si>
  <si>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</si>
  <si>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</si>
  <si>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</si>
  <si>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</si>
  <si>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</si>
  <si>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</si>
  <si>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</si>
  <si>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</si>
  <si>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</si>
  <si>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</si>
  <si>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</si>
  <si>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</si>
  <si>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</si>
  <si>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</si>
  <si>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</si>
  <si>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</si>
  <si>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</si>
  <si>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</si>
  <si>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</si>
  <si>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</si>
  <si>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</si>
  <si>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</si>
  <si>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</si>
  <si>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</si>
  <si>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</si>
  <si>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</si>
  <si>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</si>
  <si>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</si>
  <si>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</si>
  <si>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</si>
  <si>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</si>
  <si>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</si>
  <si>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</si>
  <si>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</si>
  <si>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</si>
  <si>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</si>
  <si>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</si>
  <si>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</si>
  <si>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</si>
  <si>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</si>
  <si>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</si>
  <si>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</si>
  <si>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</si>
  <si>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</si>
  <si>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</si>
  <si>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</si>
  <si>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</si>
  <si>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</si>
  <si>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</si>
  <si>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</si>
  <si>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</si>
  <si>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</si>
  <si>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</si>
  <si>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</si>
  <si>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</si>
  <si>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</si>
  <si>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</si>
  <si>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</si>
  <si>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</si>
  <si>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</si>
  <si>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</si>
  <si>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</si>
  <si>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</si>
  <si>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</si>
  <si>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</si>
  <si>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</si>
  <si>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</si>
  <si>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</si>
  <si>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</si>
  <si>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</si>
  <si>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</si>
  <si>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</si>
  <si>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</si>
  <si>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</si>
  <si>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</si>
  <si>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</si>
  <si>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</si>
  <si>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</si>
  <si>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</si>
  <si>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1405.HK</t>
  </si>
  <si>
    <t>達勢股份</t>
  </si>
  <si>
    <t>C0002</t>
  </si>
  <si>
    <t>CNY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</si>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</sst>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130481963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269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3050715</v>
      </c>
      <c r="D25" s="149">
        <v>2020789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2577476</v>
      </c>
      <c r="D26" s="150">
        <v>1776546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549856</v>
      </c>
      <c r="D27" s="150">
        <v>395166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54645</v>
      </c>
      <c r="D29" s="150">
        <v>78321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3050715</v>
      </c>
      <c r="D91" s="209"/>
      <c r="E91" s="251">
        <f>C91</f>
        <v>3050715</v>
      </c>
      <c r="F91" s="251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59">
        <f>C92/C91</f>
        <v>0.8448760372568398</v>
      </c>
      <c r="E92" s="252">
        <f>E91*D92</f>
        <v>2577476</v>
      </c>
      <c r="F92" s="252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59">
        <f>C93/C91</f>
        <v>0.18023840312844694</v>
      </c>
      <c r="E93" s="252">
        <f>E91*D93</f>
        <v>549856</v>
      </c>
      <c r="F93" s="252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59">
        <f>C94/C91</f>
        <v>1.7912194354438221E-2</v>
      </c>
      <c r="E94" s="253"/>
      <c r="F94" s="252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1405.HK</v>
      </c>
      <c r="D3" s="278"/>
      <c r="E3" s="87"/>
      <c r="F3" s="3" t="s">
        <v>1</v>
      </c>
      <c r="G3" s="132">
        <v>81.849999999999994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達勢股份</v>
      </c>
      <c r="D4" s="280"/>
      <c r="E4" s="87"/>
      <c r="F4" s="3" t="s">
        <v>2</v>
      </c>
      <c r="G4" s="283">
        <f>Inputs!C10</f>
        <v>130481963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10679.948671549999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1.0703092813491821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0.8448760372568398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1.7912194354438221E-2</v>
      </c>
      <c r="F24" s="140" t="s">
        <v>260</v>
      </c>
      <c r="G24" s="268">
        <f>G3/(Fin_Analysis!H86*G7)</f>
        <v>-101.35836430055662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-4.3026634739724949E-2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Strongly disagree</v>
      </c>
    </row>
    <row r="37" spans="1:3" ht="15.75" customHeight="1" x14ac:dyDescent="0.4">
      <c r="A37"/>
      <c r="B37" s="20" t="s">
        <v>239</v>
      </c>
      <c r="C37" s="245" t="str">
        <f>Inputs!C19</f>
        <v>Strongly 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3050715</v>
      </c>
      <c r="D6" s="200">
        <f>IF(Inputs!D25="","",Inputs!D25)</f>
        <v>2020789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2577476</v>
      </c>
      <c r="D8" s="199">
        <f>IF(Inputs!D26="","",Inputs!D26)</f>
        <v>1776546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473239</v>
      </c>
      <c r="D9" s="151">
        <f t="shared" si="2"/>
        <v>244243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549856</v>
      </c>
      <c r="D10" s="199">
        <f>IF(Inputs!D27="","",Inputs!D27)</f>
        <v>395166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-2.5114440385286728E-2</v>
      </c>
      <c r="D13" s="229">
        <f t="shared" si="3"/>
        <v>-7.4685184846117039E-2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-76617</v>
      </c>
      <c r="D14" s="230">
        <f t="shared" ref="D14:M14" si="4">IF(D6="","",D9-D10-MAX(D11,0)-MAX(D12,0))</f>
        <v>-150923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0.49234377795299589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54645</v>
      </c>
      <c r="D17" s="199">
        <f>IF(Inputs!D29="","",Inputs!D29)</f>
        <v>78321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-131262</v>
      </c>
      <c r="D22" s="161">
        <f t="shared" ref="D22:M22" si="8">IF(D6="","",D14-MAX(D16,0)-MAX(D17,0)-ABS(MAX(D21,0)-MAX(D19,0)))</f>
        <v>-229244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-3.226997605479371E-2</v>
      </c>
      <c r="D23" s="153">
        <f t="shared" si="9"/>
        <v>-8.5082113966376494E-2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0.42741358552459391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0.8448760372568398</v>
      </c>
      <c r="D42" s="156">
        <f t="shared" si="34"/>
        <v>0.87913483297860395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0.18023840312844694</v>
      </c>
      <c r="D43" s="153">
        <f t="shared" si="35"/>
        <v>0.19555035186751313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1.7912194354438221E-2</v>
      </c>
      <c r="D45" s="153">
        <f t="shared" si="37"/>
        <v>3.8757633775718295E-2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-4.3026634739724949E-2</v>
      </c>
      <c r="D48" s="153">
        <f t="shared" si="40"/>
        <v>-0.11344281862183533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-0.41630479499017231</v>
      </c>
      <c r="D56" s="153">
        <f t="shared" si="46"/>
        <v>-0.34164907260386312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09"/>
      <c r="E74" s="238">
        <f>Inputs!E91</f>
        <v>3050715</v>
      </c>
      <c r="F74" s="209"/>
      <c r="H74" s="238">
        <f>Inputs!F91</f>
        <v>3050715</v>
      </c>
      <c r="I74" s="209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59">
        <f>C75/$C$74</f>
        <v>0.8448760372568398</v>
      </c>
      <c r="E75" s="238">
        <f>Inputs!E92</f>
        <v>2577476</v>
      </c>
      <c r="F75" s="160">
        <f>E75/E74</f>
        <v>0.8448760372568398</v>
      </c>
      <c r="H75" s="238">
        <f>Inputs!F92</f>
        <v>2577476</v>
      </c>
      <c r="I75" s="160">
        <f>H75/$H$74</f>
        <v>0.8448760372568398</v>
      </c>
      <c r="K75" s="24"/>
    </row>
    <row r="76" spans="1:11" ht="15" customHeight="1" x14ac:dyDescent="0.4">
      <c r="B76" s="35" t="s">
        <v>95</v>
      </c>
      <c r="C76" s="161">
        <f>C74-C75</f>
        <v>473239</v>
      </c>
      <c r="D76" s="210"/>
      <c r="E76" s="162">
        <f>E74-E75</f>
        <v>473239</v>
      </c>
      <c r="F76" s="210"/>
      <c r="H76" s="162">
        <f>H74-H75</f>
        <v>473239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59">
        <f>C77/$C$74</f>
        <v>0.18023840312844694</v>
      </c>
      <c r="E77" s="238">
        <f>Inputs!E93</f>
        <v>549856</v>
      </c>
      <c r="F77" s="160">
        <f>E77/E74</f>
        <v>0.18023840312844694</v>
      </c>
      <c r="H77" s="238">
        <f>Inputs!F93</f>
        <v>549856</v>
      </c>
      <c r="I77" s="160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-76617</v>
      </c>
      <c r="D79" s="258">
        <f>C79/C74</f>
        <v>-2.5114440385286728E-2</v>
      </c>
      <c r="E79" s="259">
        <f>E76-E77-E78</f>
        <v>-76617</v>
      </c>
      <c r="F79" s="258">
        <f>E79/E74</f>
        <v>-2.5114440385286728E-2</v>
      </c>
      <c r="G79" s="260"/>
      <c r="H79" s="259">
        <f>H76-H77-H78</f>
        <v>-76617</v>
      </c>
      <c r="I79" s="258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59">
        <f>C81/$C$74</f>
        <v>1.7912194354438221E-2</v>
      </c>
      <c r="E81" s="180">
        <f>E74*F81</f>
        <v>54645</v>
      </c>
      <c r="F81" s="160">
        <f>I81</f>
        <v>1.7912194354438221E-2</v>
      </c>
      <c r="H81" s="238">
        <f>Inputs!F94</f>
        <v>54645</v>
      </c>
      <c r="I81" s="160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-131262</v>
      </c>
      <c r="D83" s="164">
        <f>C83/$C$74</f>
        <v>-4.3026634739724949E-2</v>
      </c>
      <c r="E83" s="165">
        <f>E79-E81-E82-E80</f>
        <v>-131262</v>
      </c>
      <c r="F83" s="164">
        <f>E83/E74</f>
        <v>-4.3026634739724949E-2</v>
      </c>
      <c r="H83" s="165">
        <f>H79-H81-H82-H80</f>
        <v>-131262</v>
      </c>
      <c r="I83" s="164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-98446.5</v>
      </c>
      <c r="D85" s="258">
        <f>C85/$C$74</f>
        <v>-3.226997605479371E-2</v>
      </c>
      <c r="E85" s="264">
        <f>E83*(1-F84)</f>
        <v>-98446.5</v>
      </c>
      <c r="F85" s="258">
        <f>E85/E74</f>
        <v>-3.226997605479371E-2</v>
      </c>
      <c r="G85" s="260"/>
      <c r="H85" s="264">
        <f>H83*(1-I84)</f>
        <v>-98446.5</v>
      </c>
      <c r="I85" s="258">
        <f>H85/$H$74</f>
        <v>-3.226997605479371E-2</v>
      </c>
      <c r="K85" s="24"/>
    </row>
    <row r="86" spans="1:11" ht="15" customHeight="1" x14ac:dyDescent="0.4">
      <c r="B86" s="87" t="s">
        <v>160</v>
      </c>
      <c r="C86" s="167">
        <f>C85*Data!C4/Common_Shares</f>
        <v>-0.75448359096191708</v>
      </c>
      <c r="D86" s="209"/>
      <c r="E86" s="168">
        <f>E85*Data!C4/Common_Shares</f>
        <v>-0.75448359096191708</v>
      </c>
      <c r="F86" s="209"/>
      <c r="H86" s="168">
        <f>H85*Data!C4/Common_Shares</f>
        <v>-0.75448359096191708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-9.8659839955064117E-3</v>
      </c>
      <c r="D87" s="209"/>
      <c r="E87" s="262">
        <f>E86*Exchange_Rate/Dashboard!G3</f>
        <v>-9.8659839955064117E-3</v>
      </c>
      <c r="F87" s="209"/>
      <c r="H87" s="262">
        <f>H86*Exchange_Rate/Dashboard!G3</f>
        <v>-9.8659839955064117E-3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-12.702044221517314</v>
      </c>
      <c r="H93" s="87" t="s">
        <v>209</v>
      </c>
      <c r="I93" s="144">
        <f>FV(H87,D93,0,-(H86/(C93-D94)))*Exchange_Rate</f>
        <v>-12.702044221517314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-824014.58797898691</v>
      </c>
      <c r="D97" s="213"/>
      <c r="E97" s="123">
        <f>PV(C94,D93,0,-F93)</f>
        <v>-6.315160877668486</v>
      </c>
      <c r="F97" s="213"/>
      <c r="H97" s="123">
        <f>PV(C94,D93,0,-I93)</f>
        <v>-6.315160877668486</v>
      </c>
      <c r="I97" s="123">
        <f>PV(C93,D93,0,-I93)</f>
        <v>-8.6248145221823158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-824014.58797898691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