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144040-649E-4FBA-9D01-DCF22FAAE8D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E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<sst xmlns="http://schemas.openxmlformats.org/spreadsheetml/2006/main" count="392" uniqueCount="272">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</sst>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2.3903729485683756E-2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97.6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239574.596888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7.7766799926757813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6.7567654427297938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2.3903729485683756E-2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20.082073349598019</v>
      </c>
      <c r="D29" s="129">
        <f>G29*(1+G20)</f>
        <v>38.021514261632973</v>
      </c>
      <c r="E29" s="87"/>
      <c r="F29" s="131">
        <f>IF(Fin_Analysis!C108="Profit",Fin_Analysis!F100,IF(Fin_Analysis!C108="Dividend",Fin_Analysis!F103,Fin_Analysis!F106))</f>
        <v>23.625968646585907</v>
      </c>
      <c r="G29" s="274">
        <f>IF(Fin_Analysis!C108="Profit",Fin_Analysis!I100,IF(Fin_Analysis!C108="Dividend",Fin_Analysis!I103,Fin_Analysis!I106))</f>
        <v>33.06218631446346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3.2647651006711409</v>
      </c>
      <c r="D56" s="153">
        <f t="shared" si="46"/>
        <v>1.6762967826657913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0.14799980974269128</v>
      </c>
      <c r="D87" s="209"/>
      <c r="E87" s="262">
        <f>E86*Exchange_Rate/Dashboard!G3</f>
        <v>0.1479998097426912</v>
      </c>
      <c r="F87" s="209"/>
      <c r="H87" s="262">
        <f>H86*Exchange_Rate/Dashboard!G3</f>
        <v>0.1479998097426912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2.3903729485683756E-2</v>
      </c>
      <c r="D89" s="209"/>
      <c r="E89" s="261">
        <f>E88*Exchange_Rate/Dashboard!G3</f>
        <v>2.3903729485683756E-2</v>
      </c>
      <c r="F89" s="209"/>
      <c r="H89" s="261">
        <f>H88*Exchange_Rate/Dashboard!G3</f>
        <v>2.3903729485683756E-2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521.30005751401302</v>
      </c>
      <c r="H93" s="87" t="s">
        <v>209</v>
      </c>
      <c r="I93" s="144">
        <f>FV(H87,D93,0,-(H86/(C93-D94)))*Exchange_Rate</f>
        <v>521.30005751401302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47.520261848960196</v>
      </c>
      <c r="H94" s="87" t="s">
        <v>210</v>
      </c>
      <c r="I94" s="144">
        <f>FV(H89,D93,0,-(H88/(C93-D94)))*Exchange_Rate</f>
        <v>47.520261848960196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636193.92756848084</v>
      </c>
      <c r="D97" s="213"/>
      <c r="E97" s="123">
        <f>PV(C94,D93,0,-F93)</f>
        <v>259.17826070562774</v>
      </c>
      <c r="F97" s="213"/>
      <c r="H97" s="123">
        <f>PV(C94,D93,0,-I93)</f>
        <v>259.17826070562774</v>
      </c>
      <c r="I97" s="123">
        <f>PV(C93,D93,0,-I93)</f>
        <v>362.69412155282447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636193.92756848084</v>
      </c>
      <c r="D100" s="109">
        <f>MIN(F100*(1-C94),E100)</f>
        <v>220.30152159978357</v>
      </c>
      <c r="E100" s="109">
        <f>MAX(E97-H98+E99,0)</f>
        <v>259.17826070562774</v>
      </c>
      <c r="F100" s="109">
        <f>(E100+H100)/2</f>
        <v>259.17826070562774</v>
      </c>
      <c r="H100" s="109">
        <f>MAX(C100*Data!$C$4/Common_Shares,0)</f>
        <v>259.17826070562774</v>
      </c>
      <c r="I100" s="109">
        <f>MAX(I97-H98+H99,0)</f>
        <v>362.69412155282447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57993.667157728953</v>
      </c>
      <c r="D103" s="109">
        <f>MIN(F103*(1-C94),E103)</f>
        <v>20.082073349598019</v>
      </c>
      <c r="E103" s="123">
        <f>PV(C94,D93,0,-F94)</f>
        <v>23.625968646585907</v>
      </c>
      <c r="F103" s="109">
        <f>(E103+H103)/2</f>
        <v>23.625968646585907</v>
      </c>
      <c r="H103" s="123">
        <f>PV(C94,D93,0,-I94)</f>
        <v>23.625968646585907</v>
      </c>
      <c r="I103" s="109">
        <f>PV(C93,D93,0,-I94)</f>
        <v>33.06218631446346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347093.797363105</v>
      </c>
      <c r="D106" s="109">
        <f>(D100+D103)/2</f>
        <v>120.19179747469079</v>
      </c>
      <c r="E106" s="123">
        <f>(E100+E103)/2</f>
        <v>141.40211467610683</v>
      </c>
      <c r="F106" s="109">
        <f>(F100+F103)/2</f>
        <v>141.40211467610683</v>
      </c>
      <c r="H106" s="123">
        <f>(H100+H103)/2</f>
        <v>141.40211467610683</v>
      </c>
      <c r="I106" s="123">
        <f>(I100+I103)/2</f>
        <v>197.87815393364397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