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8C11C98-BA07-4827-8C52-329F0732933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6" i="4"/>
  <c r="E92" i="4"/>
  <c r="F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<sst xmlns="http://schemas.openxmlformats.org/spreadsheetml/2006/main" count="390" uniqueCount="269">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</sst>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791575204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2.8659543005732799E-2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0</v>
      </c>
      <c r="D72" s="249">
        <v>0</v>
      </c>
      <c r="E72" s="250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207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0710.HK</v>
      </c>
      <c r="D3" s="277"/>
      <c r="E3" s="87"/>
      <c r="F3" s="3" t="s">
        <v>1</v>
      </c>
      <c r="G3" s="132">
        <v>5.92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京东方精电</v>
      </c>
      <c r="D4" s="279"/>
      <c r="E4" s="87"/>
      <c r="F4" s="3" t="s">
        <v>2</v>
      </c>
      <c r="G4" s="282">
        <f>Inputs!C10</f>
        <v>791575204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4686.1252076800001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C0006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0.8649634921177769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0.98928062225628166</v>
      </c>
    </row>
    <row r="24" spans="1:8" ht="15.75" customHeight="1" x14ac:dyDescent="0.4">
      <c r="B24" s="137" t="s">
        <v>170</v>
      </c>
      <c r="C24" s="172">
        <f>Fin_Analysis!I81</f>
        <v>2.3437755566327548E-3</v>
      </c>
      <c r="F24" s="140" t="s">
        <v>259</v>
      </c>
      <c r="G24" s="269">
        <f>G3/(Fin_Analysis!H86*G7)</f>
        <v>-11.867538641154018</v>
      </c>
    </row>
    <row r="25" spans="1:8" ht="15.75" customHeight="1" x14ac:dyDescent="0.4">
      <c r="B25" s="137" t="s">
        <v>243</v>
      </c>
      <c r="C25" s="172">
        <f>Fin_Analysis!I82</f>
        <v>2.8284501268352451E-2</v>
      </c>
      <c r="F25" s="140" t="s">
        <v>174</v>
      </c>
      <c r="G25" s="172">
        <f>Fin_Analysis!I88</f>
        <v>-0.3401182340583494</v>
      </c>
    </row>
    <row r="26" spans="1:8" ht="15.75" customHeight="1" x14ac:dyDescent="0.4">
      <c r="B26" s="138" t="s">
        <v>173</v>
      </c>
      <c r="C26" s="172">
        <f>Fin_Analysis!I83</f>
        <v>-4.5622430706520396E-2</v>
      </c>
      <c r="F26" s="141" t="s">
        <v>193</v>
      </c>
      <c r="G26" s="179">
        <f>Fin_Analysis!H88*Exchange_Rate/G3</f>
        <v>2.8659543005732799E-2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-166004.32095060786</v>
      </c>
      <c r="E6" s="56">
        <f>1-D6/D3</f>
        <v>1.0375845621468576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8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635839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95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232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160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-8.4263471157550687E-2</v>
      </c>
      <c r="D87" s="210"/>
      <c r="E87" s="263">
        <f>E86*Exchange_Rate/Dashboard!G3</f>
        <v>-8.4263471157550687E-2</v>
      </c>
      <c r="F87" s="210"/>
      <c r="H87" s="263">
        <f>H86*Exchange_Rate/Dashboard!G3</f>
        <v>-8.4263471157550687E-2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221</v>
      </c>
      <c r="C89" s="262">
        <f>C88*Exchange_Rate/Dashboard!G3</f>
        <v>2.8659543005732799E-2</v>
      </c>
      <c r="D89" s="210"/>
      <c r="E89" s="262">
        <f>E88*Exchange_Rate/Dashboard!G3</f>
        <v>2.8659543005732799E-2</v>
      </c>
      <c r="F89" s="210"/>
      <c r="H89" s="262">
        <f>H88*Exchange_Rate/Dashboard!G3</f>
        <v>2.8659543005732799E-2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-4.4615036105447237</v>
      </c>
      <c r="H93" s="87" t="s">
        <v>209</v>
      </c>
      <c r="I93" s="144">
        <f>FV(H87,D93,0,-(H86/C93))*Exchange_Rate</f>
        <v>-4.4615036105447237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2.7140432775571059</v>
      </c>
      <c r="H94" s="87" t="s">
        <v>210</v>
      </c>
      <c r="I94" s="144">
        <f>FV(H89,D93,0,-(H88/C93))*Exchange_Rate</f>
        <v>2.7140432775571059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-1755837.1295817776</v>
      </c>
      <c r="D97" s="214"/>
      <c r="E97" s="123">
        <f>PV(C94,D93,0,-F93)</f>
        <v>-2.2181557996121586</v>
      </c>
      <c r="F97" s="214"/>
      <c r="H97" s="123">
        <f>PV(C94,D93,0,-I93)</f>
        <v>-2.2181557996121586</v>
      </c>
      <c r="I97" s="123">
        <f>PV(C93,D93,0,-I93)</f>
        <v>-3.1514275113248846</v>
      </c>
      <c r="K97" s="24"/>
    </row>
    <row r="98" spans="2:11" ht="15" customHeight="1" x14ac:dyDescent="0.4">
      <c r="B98" s="28" t="s">
        <v>144</v>
      </c>
      <c r="C98" s="91">
        <f>E53*Exchange_Rate</f>
        <v>63697.113321224846</v>
      </c>
      <c r="D98" s="214"/>
      <c r="E98" s="214"/>
      <c r="F98" s="214"/>
      <c r="H98" s="123">
        <f>C98*Data!$C$4/Common_Shares</f>
        <v>8.0468808269068576E-2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-1819534.2429030025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1068119.2651651264</v>
      </c>
      <c r="D103" s="109">
        <f>MIN(F103*(1-C94),E103)</f>
        <v>1.1469552997649954</v>
      </c>
      <c r="E103" s="123">
        <f>PV(C94,D93,0,-F94)</f>
        <v>1.3493591761941124</v>
      </c>
      <c r="F103" s="109">
        <f>(E103+H103)/2</f>
        <v>1.3493591761941124</v>
      </c>
      <c r="H103" s="123">
        <f>PV(C94,D93,0,-I94)</f>
        <v>1.3493591761941124</v>
      </c>
      <c r="I103" s="109">
        <f>PV(C93,D93,0,-I94)</f>
        <v>1.9170915006332447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534059.63258256321</v>
      </c>
      <c r="D106" s="109">
        <f>(D100+D103)/2</f>
        <v>0.57347764988249772</v>
      </c>
      <c r="E106" s="123">
        <f>(E100+E103)/2</f>
        <v>0.67467958809705619</v>
      </c>
      <c r="F106" s="109">
        <f>(F100+F103)/2</f>
        <v>0.67467958809705619</v>
      </c>
      <c r="H106" s="123">
        <f>(H100+H103)/2</f>
        <v>0.67467958809705619</v>
      </c>
      <c r="I106" s="123">
        <f>(I100+I103)/2</f>
        <v>0.95854575031662237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