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A0661A-7F6C-43E5-BCDF-FC435B3BF6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<sst xmlns="http://schemas.openxmlformats.org/spreadsheetml/2006/main" count="390" uniqueCount="268">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</sst>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0.10325760061635911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3.71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1092178.7055041101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4.0298624755093977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8.6722508916315028E-2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2.8621756561072544</v>
      </c>
      <c r="D29" s="129">
        <f>G29*(1+G20)</f>
        <v>5.5016185185960547</v>
      </c>
      <c r="E29" s="87"/>
      <c r="F29" s="131">
        <f>IF(Fin_Analysis!C108="Profit",Fin_Analysis!F100,IF(Fin_Analysis!C108="Dividend",Fin_Analysis!F103,Fin_Analysis!F106))</f>
        <v>3.3672654777732407</v>
      </c>
      <c r="G29" s="273">
        <f>IF(Fin_Analysis!C108="Profit",Fin_Analysis!I100,IF(Fin_Analysis!C108="Dividend",Fin_Analysis!I103,Fin_Analysis!I106))</f>
        <v>4.7840161031270041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0.24814742589288838</v>
      </c>
      <c r="D87" s="210"/>
      <c r="E87" s="263">
        <f>E86*Exchange_Rate/Dashboard!G3</f>
        <v>0.24814742589288838</v>
      </c>
      <c r="F87" s="210"/>
      <c r="H87" s="263">
        <f>H86*Exchange_Rate/Dashboard!G3</f>
        <v>0.24814742589288838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0.10325760061635911</v>
      </c>
      <c r="D89" s="210"/>
      <c r="E89" s="262">
        <f>E88*Exchange_Rate/Dashboard!G3</f>
        <v>8.6722508916315028E-2</v>
      </c>
      <c r="F89" s="210"/>
      <c r="H89" s="262">
        <f>H88*Exchange_Rate/Dashboard!G3</f>
        <v>8.6722508916315028E-2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38.732953520190456</v>
      </c>
      <c r="H93" s="87" t="s">
        <v>209</v>
      </c>
      <c r="I93" s="144">
        <f>FV(H87,D93,0,-(H86/C93))*Exchange_Rate</f>
        <v>38.732953520190456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6.7727736209398266</v>
      </c>
      <c r="H94" s="87" t="s">
        <v>210</v>
      </c>
      <c r="I94" s="144">
        <f>FV(H89,D93,0,-(H88/C93))*Exchange_Rate</f>
        <v>6.7727736209398266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5669062.0173843121</v>
      </c>
      <c r="D97" s="214"/>
      <c r="E97" s="123">
        <f>PV(C94,D93,0,-F93)</f>
        <v>19.257123379628695</v>
      </c>
      <c r="F97" s="214"/>
      <c r="H97" s="123">
        <f>PV(C94,D93,0,-I93)</f>
        <v>19.257123379628695</v>
      </c>
      <c r="I97" s="123">
        <f>PV(C93,D93,0,-I93)</f>
        <v>27.359407494347614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5669062.0173843121</v>
      </c>
      <c r="D100" s="109">
        <f>MIN(F100*(1-C94),E100)</f>
        <v>16.368554872684388</v>
      </c>
      <c r="E100" s="109">
        <f>MAX(E97-H98+E99,0)</f>
        <v>19.257123379628695</v>
      </c>
      <c r="F100" s="109">
        <f>(E100+H100)/2</f>
        <v>19.257123379628695</v>
      </c>
      <c r="H100" s="109">
        <f>MAX(C100*Data!$C$4/Common_Shares,0)</f>
        <v>19.257123379628695</v>
      </c>
      <c r="I100" s="109">
        <f>MAX(I97-H98+H99,0)</f>
        <v>27.359407494347614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991281.84652373486</v>
      </c>
      <c r="D103" s="109">
        <f>MIN(F103*(1-C94),E103)</f>
        <v>2.8621756561072544</v>
      </c>
      <c r="E103" s="123">
        <f>PV(C94,D93,0,-F94)</f>
        <v>3.3672654777732407</v>
      </c>
      <c r="F103" s="109">
        <f>(E103+H103)/2</f>
        <v>3.3672654777732407</v>
      </c>
      <c r="H103" s="123">
        <f>PV(C94,D93,0,-I94)</f>
        <v>3.3672654777732407</v>
      </c>
      <c r="I103" s="109">
        <f>PV(C93,D93,0,-I94)</f>
        <v>4.7840161031270041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3330171.9319540239</v>
      </c>
      <c r="D106" s="109">
        <f>(D100+D103)/2</f>
        <v>9.6153652643958214</v>
      </c>
      <c r="E106" s="123">
        <f>(E100+E103)/2</f>
        <v>11.312194428700968</v>
      </c>
      <c r="F106" s="109">
        <f>(F100+F103)/2</f>
        <v>11.312194428700968</v>
      </c>
      <c r="H106" s="123">
        <f>(H100+H103)/2</f>
        <v>11.312194428700968</v>
      </c>
      <c r="I106" s="123">
        <f>(I100+I103)/2</f>
        <v>16.071711798737308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