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1711ED66-F986-476D-9776-1EAC066825A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  <sheet name="Equity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<sst xmlns="http://schemas.openxmlformats.org/spreadsheetml/2006/main" count="220" uniqueCount="194">
  <si>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</si>
  <si>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</si>
  <si>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</si>
  <si>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</si>
  <si>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</si>
  <si>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</si>
  <si>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</si>
  <si>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</si>
  <si>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</si>
  <si>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</si>
  <si>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</si>
  <si>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</si>
  <si>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</si>
  <si>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</si>
  <si>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</si>
  <si>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</si>
  <si>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</si>
  <si>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</si>
  <si>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</si>
  <si>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</si>
  <si>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</si>
  <si>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</si>
  <si>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</si>
  <si>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</si>
  <si>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</si>
  <si>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</si>
  <si>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</si>
  <si>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</si>
  <si>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</si>
  <si>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</si>
  <si>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</si>
  <si>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</si>
  <si>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</si>
  <si>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</si>
  <si>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</si>
  <si>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</si>
  <si>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</si>
  <si>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</si>
  <si>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</si>
  <si>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</si>
  <si>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</si>
  <si>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</si>
  <si>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</si>
  <si>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</si>
  <si>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</si>
  <si>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</si>
  <si>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</si>
  <si>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</si>
  <si>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</si>
  <si>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</si>
  <si>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</si>
  <si>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</si>
  <si>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</si>
  <si>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</si>
  <si>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</si>
  <si>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</si>
  <si>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</si>
  <si>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</si>
  <si>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</si>
  <si>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</si>
  <si>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</si>
  <si>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</si>
  <si>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</si>
  <si>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</si>
  <si>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</si>
  <si>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</si>
  <si>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</si>
  <si>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</si>
  <si>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</si>
  <si>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</si>
  <si>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</si>
  <si>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</si>
  <si>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</si>
  <si>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</si>
  <si>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</si>
  <si>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</si>
  <si>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</si>
  <si>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</si>
  <si>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</si>
  <si>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</si>
  <si>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</si>
  <si>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</si>
  <si>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</si>
  <si>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</si>
  <si>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</si>
  <si>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</si>
  <si>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</si>
  <si>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</si>
  <si>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</si>
  <si>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</si>
  <si>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</si>
  <si>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</si>
  <si>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</si>
  <si>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</si>
  <si>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</si>
  <si>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</si>
  <si>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</si>
  <si>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</si>
  <si>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</si>
  <si>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</si>
  <si>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</si>
  <si>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</si>
  <si>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</si>
  <si>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</si>
  <si>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</si>
  <si>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</si>
  <si>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</si>
  <si>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</si>
  <si>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</si>
  <si>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</si>
  <si>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</si>
  <si>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</si>
  <si>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</si>
  <si>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</si>
  <si>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</si>
  <si>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</si>
  <si>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</si>
  <si>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</si>
  <si>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</si>
  <si>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</si>
  <si>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</si>
  <si>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</si>
  <si>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</si>
  <si>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</si>
  <si>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</si>
  <si>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</si>
  <si>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</si>
  <si>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</si>
  <si>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</si>
  <si>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</si>
  <si>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</si>
  <si>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</si>
  <si>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</si>
  <si>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</si>
  <si>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</si>
  <si>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</si>
  <si>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</si>
  <si>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</si>
  <si>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</si>
  <si>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</si>
  <si>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</si>
  <si>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</si>
  <si>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</si>
  <si>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</si>
  <si>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</si>
  <si>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</si>
  <si>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</si>
  <si>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</si>
  <si>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</si>
  <si>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</si>
  <si>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</si>
  <si>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</si>
  <si>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</si>
  <si>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</si>
  <si>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</si>
  <si>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</si>
  <si>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</si>
  <si>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</si>
  <si>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</si>
  <si>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</si>
  <si>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</si>
  <si>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</si>
  <si>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</si>
  <si>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</si>
  <si>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</si>
  <si>
    <t>Stock Indices</t>
    <phoneticPr fontId="11" type="noConversion"/>
  </si>
  <si>
    <t>S&amp;P 500</t>
    <phoneticPr fontId="11" type="noConversion"/>
  </si>
  <si>
    <t>3. Canada</t>
    <phoneticPr fontId="11" type="noConversion"/>
  </si>
  <si>
    <t>DJI</t>
    <phoneticPr fontId="11" type="noConversion"/>
  </si>
  <si>
    <t>https://finance.yahoo.com/quote/%5EDJI/</t>
    <phoneticPr fontId="11" type="noConversion"/>
  </si>
  <si>
    <t>https://finance.yahoo.com/quote/%5EGSPC/</t>
    <phoneticPr fontId="11" type="noConversion"/>
  </si>
  <si>
    <t>Nikkei 225</t>
    <phoneticPr fontId="11" type="noConversion"/>
  </si>
  <si>
    <t>4. Japan</t>
    <phoneticPr fontId="11" type="noConversion"/>
  </si>
  <si>
    <t>https://tradingeconomics.com/canada/stock-market</t>
    <phoneticPr fontId="11" type="noConversion"/>
  </si>
  <si>
    <t>TSX</t>
    <phoneticPr fontId="11" type="noConversion"/>
  </si>
  <si>
    <t>https://www.etnet.com.hk/www/tc/stocks/indexes_chart_interactive.php?subtype=HIS</t>
    <phoneticPr fontId="11" type="noConversion"/>
  </si>
  <si>
    <t>https://www.sgx.com/indices/products/sti</t>
    <phoneticPr fontId="11" type="noConversion"/>
  </si>
  <si>
    <t>STI</t>
    <phoneticPr fontId="11" type="noConversion"/>
  </si>
  <si>
    <t>5. Singapore</t>
    <phoneticPr fontId="11" type="noConversion"/>
  </si>
  <si>
    <t>https://tradingeconomics.com/japan/stock-market</t>
    <phoneticPr fontId="11" type="noConversion"/>
  </si>
  <si>
    <t>https://tradingeconomics.com/stocks</t>
    <phoneticPr fontId="11" type="noConversion"/>
  </si>
  <si>
    <t>https://tradingeconomics.com/china/stock-market</t>
    <phoneticPr fontId="11" type="noConversion"/>
  </si>
  <si>
    <t>6. Australia</t>
    <phoneticPr fontId="11" type="noConversion"/>
  </si>
  <si>
    <t>https://tradingeconomics.com/australia/stock-market</t>
    <phoneticPr fontId="11" type="noConversion"/>
  </si>
  <si>
    <t>ASX</t>
    <phoneticPr fontId="11" type="noConversion"/>
  </si>
  <si>
    <t>7. India</t>
    <phoneticPr fontId="11" type="noConversion"/>
  </si>
  <si>
    <t>https://tradingeconomics.com/india/stock-market</t>
    <phoneticPr fontId="11" type="noConversion"/>
  </si>
  <si>
    <t>Sensex</t>
    <phoneticPr fontId="11" type="noConversion"/>
  </si>
  <si>
    <t>https://tradingeconomics.com/united-kingdom/stock-market</t>
    <phoneticPr fontId="11" type="noConversion"/>
  </si>
  <si>
    <t>8. Britain</t>
    <phoneticPr fontId="11" type="noConversion"/>
  </si>
  <si>
    <t>FTSE 100</t>
    <phoneticPr fontId="11" type="noConversion"/>
  </si>
  <si>
    <t>Shanghai Composite Index</t>
    <phoneticPr fontId="11" type="noConversion"/>
  </si>
  <si>
    <t>Hang Seng Index</t>
    <phoneticPr fontId="11" type="noConversion"/>
  </si>
  <si>
    <t>https://tradingeconomics.com/united-states/stock-market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</si>
</sst>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for &quot;0&quot; Yrs&quot;"/>
  </numFmts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center"/>
    </xf>
    <xf numFmtId="0" fontId="16" fillId="8" borderId="0" xfId="0" applyFont="1" applyFill="1"/>
    <xf numFmtId="0" fontId="15" fillId="8" borderId="0" xfId="0" applyFont="1" applyFill="1"/>
    <xf numFmtId="10" fontId="15" fillId="8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  <xf numFmtId="10" fontId="18" fillId="9" borderId="7" xfId="0" applyNumberFormat="1" applyFont="1" applyFill="1" applyBorder="1" applyAlignment="1">
      <alignment horizontal="center"/>
    </xf>
    <xf numFmtId="176" fontId="18" fillId="9" borderId="7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stock-market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tradingeconomics.com/canada/stock-market" TargetMode="External"/><Relationship Id="rId7" Type="http://schemas.openxmlformats.org/officeDocument/2006/relationships/hyperlink" Target="https://tradingeconomics.com/stocks" TargetMode="External"/><Relationship Id="rId12" Type="http://schemas.openxmlformats.org/officeDocument/2006/relationships/hyperlink" Target="https://tradingeconomics.com/united-states/stock-market" TargetMode="External"/><Relationship Id="rId2" Type="http://schemas.openxmlformats.org/officeDocument/2006/relationships/hyperlink" Target="https://finance.yahoo.com/quote/%5EGSPC/" TargetMode="External"/><Relationship Id="rId1" Type="http://schemas.openxmlformats.org/officeDocument/2006/relationships/hyperlink" Target="https://finance.yahoo.com/quote/%5EDJI/" TargetMode="External"/><Relationship Id="rId6" Type="http://schemas.openxmlformats.org/officeDocument/2006/relationships/hyperlink" Target="https://tradingeconomics.com/japan/stock-market" TargetMode="External"/><Relationship Id="rId11" Type="http://schemas.openxmlformats.org/officeDocument/2006/relationships/hyperlink" Target="https://tradingeconomics.com/united-kingdom/stock-market" TargetMode="External"/><Relationship Id="rId5" Type="http://schemas.openxmlformats.org/officeDocument/2006/relationships/hyperlink" Target="https://www.sgx.com/indices/products/sti" TargetMode="External"/><Relationship Id="rId10" Type="http://schemas.openxmlformats.org/officeDocument/2006/relationships/hyperlink" Target="https://tradingeconomics.com/india/stock-market" TargetMode="External"/><Relationship Id="rId4" Type="http://schemas.openxmlformats.org/officeDocument/2006/relationships/hyperlink" Target="https://www.etnet.com.hk/www/tc/stocks/indexes_chart_interactive.php?subtype=HIS" TargetMode="External"/><Relationship Id="rId9" Type="http://schemas.openxmlformats.org/officeDocument/2006/relationships/hyperlink" Target="https://tradingeconomics.com/australia/stock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Normal="100" workbookViewId="0">
      <selection activeCell="C7" sqref="C7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2" t="s">
        <v>1</v>
      </c>
      <c r="D2" s="22" t="s">
        <v>71</v>
      </c>
      <c r="E2" s="22" t="s">
        <v>2</v>
      </c>
      <c r="F2" s="23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4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56">
        <f>MAX(7.5%,C4)</f>
        <v>7.4999999999999997E-2</v>
      </c>
      <c r="D6" s="56">
        <f>MAX(D4,C6*1.15)</f>
        <v>8.6249999999999993E-2</v>
      </c>
      <c r="E6" s="56">
        <f>(C6+D6)/2</f>
        <v>8.0625000000000002E-2</v>
      </c>
      <c r="F6" s="56"/>
    </row>
    <row r="8" spans="1:6" ht="15">
      <c r="A8" s="3"/>
      <c r="B8" s="2" t="s">
        <v>72</v>
      </c>
      <c r="C8" s="56">
        <v>0.15</v>
      </c>
      <c r="D8" s="57">
        <v>3</v>
      </c>
    </row>
    <row r="10" spans="1:6">
      <c r="B10" s="8" t="s">
        <v>88</v>
      </c>
      <c r="C10" s="25" t="s">
        <v>89</v>
      </c>
      <c r="E10" s="26"/>
    </row>
    <row r="11" spans="1:6">
      <c r="E11" s="26"/>
    </row>
    <row r="12" spans="1:6">
      <c r="B12" s="8" t="s">
        <v>152</v>
      </c>
      <c r="C12" s="25" t="s">
        <v>149</v>
      </c>
      <c r="E12" s="26"/>
    </row>
    <row r="13" spans="1:6">
      <c r="B13" s="4" t="s">
        <v>150</v>
      </c>
      <c r="C13" s="25" t="s">
        <v>70</v>
      </c>
    </row>
    <row r="14" spans="1:6">
      <c r="B14" s="4" t="s">
        <v>158</v>
      </c>
      <c r="C14" s="25" t="s">
        <v>157</v>
      </c>
    </row>
    <row r="15" spans="1:6">
      <c r="B15" s="4" t="s">
        <v>153</v>
      </c>
      <c r="C15" s="25" t="s">
        <v>157</v>
      </c>
    </row>
    <row r="16" spans="1:6">
      <c r="C16" s="54"/>
    </row>
    <row r="17" spans="1:6">
      <c r="B17" s="8" t="s">
        <v>156</v>
      </c>
      <c r="C17" s="25" t="s">
        <v>155</v>
      </c>
    </row>
    <row r="18" spans="1:6">
      <c r="B18" s="4" t="s">
        <v>154</v>
      </c>
      <c r="C18" s="25" t="s">
        <v>65</v>
      </c>
    </row>
    <row r="19" spans="1:6">
      <c r="B19" s="4" t="s">
        <v>160</v>
      </c>
      <c r="C19" s="25" t="s">
        <v>159</v>
      </c>
    </row>
    <row r="20" spans="1:6">
      <c r="B20" s="4" t="s">
        <v>68</v>
      </c>
      <c r="C20" s="25" t="s">
        <v>66</v>
      </c>
    </row>
    <row r="21" spans="1:6">
      <c r="B21" s="4" t="s">
        <v>69</v>
      </c>
      <c r="C21" s="25" t="s">
        <v>67</v>
      </c>
    </row>
    <row r="23" spans="1:6" ht="15">
      <c r="A23" s="3"/>
      <c r="B23" s="2" t="s">
        <v>112</v>
      </c>
      <c r="C23" s="22"/>
      <c r="D23" s="22"/>
      <c r="E23" s="22"/>
      <c r="F23" s="22"/>
    </row>
    <row r="24" spans="1:6">
      <c r="B24" s="6" t="s">
        <v>84</v>
      </c>
      <c r="C24" s="25" t="s">
        <v>85</v>
      </c>
    </row>
    <row r="26" spans="1:6">
      <c r="B26" s="6" t="s">
        <v>87</v>
      </c>
      <c r="C26" s="25" t="s">
        <v>86</v>
      </c>
    </row>
    <row r="27" spans="1:6">
      <c r="B27" s="6" t="s">
        <v>96</v>
      </c>
      <c r="C27" s="25" t="s">
        <v>97</v>
      </c>
    </row>
    <row r="28" spans="1:6">
      <c r="B28" s="8" t="s">
        <v>95</v>
      </c>
      <c r="C28" s="25" t="s">
        <v>94</v>
      </c>
    </row>
    <row r="30" spans="1:6">
      <c r="B30" s="8" t="s">
        <v>99</v>
      </c>
      <c r="C30" s="25" t="s">
        <v>98</v>
      </c>
    </row>
    <row r="31" spans="1:6">
      <c r="B31" s="8" t="s">
        <v>101</v>
      </c>
      <c r="C31" s="25" t="s">
        <v>100</v>
      </c>
    </row>
    <row r="33" spans="2:3">
      <c r="B33" s="8" t="s">
        <v>102</v>
      </c>
      <c r="C33" s="25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A2" sqref="A2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2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2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2"/>
      <c r="D11" s="22"/>
      <c r="E11" s="22"/>
      <c r="F11" s="53"/>
    </row>
    <row r="12" spans="1:6">
      <c r="A12" s="8"/>
      <c r="B12" s="4" t="s">
        <v>90</v>
      </c>
      <c r="C12" s="25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5" t="s">
        <v>92</v>
      </c>
      <c r="E14" s="8"/>
      <c r="F14" s="8"/>
    </row>
    <row r="15" spans="1:6">
      <c r="A15" s="8"/>
      <c r="B15" s="6" t="s">
        <v>56</v>
      </c>
      <c r="C15" s="27" t="s">
        <v>55</v>
      </c>
      <c r="E15" s="8"/>
      <c r="F15" s="8"/>
    </row>
    <row r="16" spans="1:6">
      <c r="A16" s="8"/>
      <c r="B16" s="6" t="s">
        <v>57</v>
      </c>
      <c r="C16" s="28" t="s">
        <v>60</v>
      </c>
      <c r="E16" s="8"/>
      <c r="F16" s="8"/>
    </row>
    <row r="17" spans="1:3">
      <c r="B17" s="6" t="s">
        <v>58</v>
      </c>
      <c r="C17" s="28" t="s">
        <v>59</v>
      </c>
    </row>
    <row r="19" spans="1:3" ht="15">
      <c r="A19" s="3"/>
      <c r="B19" s="2" t="s">
        <v>121</v>
      </c>
    </row>
    <row r="20" spans="1:3">
      <c r="B20" s="52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2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2" t="s">
        <v>132</v>
      </c>
      <c r="C35" s="16" t="s">
        <v>138</v>
      </c>
    </row>
    <row r="36" spans="1:6">
      <c r="B36" s="52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5" t="s">
        <v>53</v>
      </c>
      <c r="C41" s="10"/>
      <c r="D41" s="9"/>
      <c r="E41" t="s">
        <v>113</v>
      </c>
    </row>
    <row r="42" spans="1:6">
      <c r="A42" s="4"/>
      <c r="B42" s="46" t="s">
        <v>52</v>
      </c>
      <c r="C42" s="34" t="s">
        <v>51</v>
      </c>
      <c r="D42" s="34" t="s">
        <v>51</v>
      </c>
      <c r="E42" s="29">
        <f t="shared" ref="E42:F45" si="0">IF(LEFT(C42,1)="H",1,IF(LEFT(C42,1)="C",-1,0))</f>
        <v>-1</v>
      </c>
      <c r="F42" s="29">
        <f t="shared" si="0"/>
        <v>-1</v>
      </c>
    </row>
    <row r="43" spans="1:6">
      <c r="A43" s="4"/>
      <c r="B43" s="46" t="s">
        <v>50</v>
      </c>
      <c r="C43" s="35" t="s">
        <v>48</v>
      </c>
      <c r="D43" s="35" t="s">
        <v>49</v>
      </c>
      <c r="E43" s="29">
        <f t="shared" si="0"/>
        <v>1</v>
      </c>
      <c r="F43" s="29">
        <f t="shared" si="0"/>
        <v>-1</v>
      </c>
    </row>
    <row r="44" spans="1:6">
      <c r="A44" s="4"/>
      <c r="B44" s="46" t="s">
        <v>47</v>
      </c>
      <c r="C44" s="36" t="s">
        <v>46</v>
      </c>
      <c r="D44" s="36" t="s">
        <v>46</v>
      </c>
      <c r="E44" s="29">
        <f t="shared" si="0"/>
        <v>-1</v>
      </c>
      <c r="F44" s="29">
        <f t="shared" si="0"/>
        <v>-1</v>
      </c>
    </row>
    <row r="45" spans="1:6">
      <c r="A45" s="4"/>
      <c r="B45" s="47" t="s">
        <v>45</v>
      </c>
      <c r="C45" s="37" t="s">
        <v>14</v>
      </c>
      <c r="D45" s="37" t="s">
        <v>44</v>
      </c>
      <c r="E45" s="29">
        <f t="shared" si="0"/>
        <v>0</v>
      </c>
      <c r="F45" s="29">
        <f t="shared" si="0"/>
        <v>-1</v>
      </c>
    </row>
    <row r="46" spans="1:6">
      <c r="A46" s="4"/>
      <c r="B46" s="48" t="s">
        <v>43</v>
      </c>
      <c r="C46" s="38" t="str">
        <f>IF(SUM(E42:E45)&gt;=3, "Hot", IF(SUM(E42:E45)&lt;=-3,"Cold", "Mixed"))</f>
        <v>Mixed</v>
      </c>
      <c r="D46" s="38" t="str">
        <f>IF(SUM(F42:F45)&gt;=3, "Hot", IF(SUM(F42:F45)&lt;=-3,"Cold", "Mixed"))</f>
        <v>Cold</v>
      </c>
      <c r="E46" s="29">
        <f>IF(LEFT(C46,1)="H",2,IF(LEFT(C46,1)="C",-1,0))</f>
        <v>0</v>
      </c>
      <c r="F46" s="29">
        <f>IF(LEFT(D46,1)="H",2,IF(LEFT(D46,1)="C",-1,0))</f>
        <v>-1</v>
      </c>
    </row>
    <row r="47" spans="1:6">
      <c r="A47" s="4"/>
      <c r="B47" s="46" t="s">
        <v>42</v>
      </c>
      <c r="C47" s="34" t="s">
        <v>41</v>
      </c>
      <c r="D47" s="34" t="s">
        <v>41</v>
      </c>
      <c r="E47" s="29">
        <f t="shared" ref="E47:F50" si="1">IF(LEFT(C47,1)="H",1,IF(LEFT(C47,1)="C",-1,0))</f>
        <v>-1</v>
      </c>
      <c r="F47" s="29">
        <f t="shared" si="1"/>
        <v>-1</v>
      </c>
    </row>
    <row r="48" spans="1:6">
      <c r="A48" s="4"/>
      <c r="B48" s="46" t="s">
        <v>40</v>
      </c>
      <c r="C48" s="34" t="s">
        <v>39</v>
      </c>
      <c r="D48" s="34" t="s">
        <v>39</v>
      </c>
      <c r="E48" s="29">
        <f t="shared" si="1"/>
        <v>-1</v>
      </c>
      <c r="F48" s="29">
        <f t="shared" si="1"/>
        <v>-1</v>
      </c>
    </row>
    <row r="49" spans="1:6">
      <c r="A49" s="4"/>
      <c r="B49" s="46" t="s">
        <v>38</v>
      </c>
      <c r="C49" s="37" t="s">
        <v>14</v>
      </c>
      <c r="D49" s="37" t="s">
        <v>37</v>
      </c>
      <c r="E49" s="29">
        <f t="shared" si="1"/>
        <v>0</v>
      </c>
      <c r="F49" s="29">
        <f t="shared" si="1"/>
        <v>-1</v>
      </c>
    </row>
    <row r="50" spans="1:6">
      <c r="A50" s="4"/>
      <c r="B50" s="46" t="s">
        <v>36</v>
      </c>
      <c r="C50" s="37" t="s">
        <v>35</v>
      </c>
      <c r="D50" s="37" t="s">
        <v>35</v>
      </c>
      <c r="E50" s="29">
        <f t="shared" si="1"/>
        <v>-1</v>
      </c>
      <c r="F50" s="29">
        <f t="shared" si="1"/>
        <v>-1</v>
      </c>
    </row>
    <row r="51" spans="1:6">
      <c r="A51" s="4"/>
      <c r="B51" s="48" t="s">
        <v>34</v>
      </c>
      <c r="C51" s="39" t="str">
        <f>IF(SUM(E47:E50)&gt;=3, "Hot", IF(SUM(E47:E50)&lt;=-3,"Cold", "Mixed"))</f>
        <v>Cold</v>
      </c>
      <c r="D51" s="39" t="str">
        <f>IF(SUM(F47:F50)&gt;=3, "Hot", IF(SUM(F47:F50)&lt;=-3,"Cold", "Mixed"))</f>
        <v>Cold</v>
      </c>
      <c r="E51" s="29">
        <f>IF(LEFT(C51,1)="H",2,IF(LEFT(C51,1)="C",-1,0))</f>
        <v>-1</v>
      </c>
      <c r="F51" s="29">
        <f>IF(LEFT(D51,1)="H",2,IF(LEFT(D51,1)="C",-1,0))</f>
        <v>-1</v>
      </c>
    </row>
    <row r="52" spans="1:6" ht="27.75">
      <c r="A52" s="4"/>
      <c r="B52" s="46" t="s">
        <v>33</v>
      </c>
      <c r="C52" s="34" t="s">
        <v>31</v>
      </c>
      <c r="D52" s="34" t="s">
        <v>32</v>
      </c>
      <c r="E52" s="29">
        <f t="shared" ref="E52:F55" si="2">IF(LEFT(C52,1)="H",1,IF(LEFT(C52,1)="C",-1,0))</f>
        <v>1</v>
      </c>
      <c r="F52" s="29">
        <f t="shared" si="2"/>
        <v>-1</v>
      </c>
    </row>
    <row r="53" spans="1:6">
      <c r="A53" s="4"/>
      <c r="B53" s="46" t="s">
        <v>30</v>
      </c>
      <c r="C53" s="34" t="s">
        <v>14</v>
      </c>
      <c r="D53" s="34" t="s">
        <v>29</v>
      </c>
      <c r="E53" s="29">
        <f t="shared" si="2"/>
        <v>0</v>
      </c>
      <c r="F53" s="29">
        <f t="shared" si="2"/>
        <v>-1</v>
      </c>
    </row>
    <row r="54" spans="1:6">
      <c r="A54" s="4"/>
      <c r="B54" s="46" t="s">
        <v>28</v>
      </c>
      <c r="C54" s="34" t="s">
        <v>14</v>
      </c>
      <c r="D54" s="34" t="s">
        <v>27</v>
      </c>
      <c r="E54" s="29">
        <f t="shared" si="2"/>
        <v>0</v>
      </c>
      <c r="F54" s="29">
        <f t="shared" si="2"/>
        <v>-1</v>
      </c>
    </row>
    <row r="55" spans="1:6">
      <c r="A55" s="4"/>
      <c r="B55" s="46" t="s">
        <v>26</v>
      </c>
      <c r="C55" s="34" t="s">
        <v>14</v>
      </c>
      <c r="D55" s="34" t="s">
        <v>25</v>
      </c>
      <c r="E55" s="29">
        <f t="shared" si="2"/>
        <v>0</v>
      </c>
      <c r="F55" s="29">
        <f t="shared" si="2"/>
        <v>-1</v>
      </c>
    </row>
    <row r="56" spans="1:6">
      <c r="A56" s="4"/>
      <c r="B56" s="48" t="s">
        <v>24</v>
      </c>
      <c r="C56" s="39" t="str">
        <f>IF(SUM(E52:E55)&gt;=3, "Hot", IF(SUM(E52:E55)&lt;=-3,"Cold", "Mixed"))</f>
        <v>Mixed</v>
      </c>
      <c r="D56" s="39" t="str">
        <f>IF(SUM(F52:F55)&gt;=3, "Hot", IF(SUM(F52:F55)&lt;=-3,"Cold", "Mixed"))</f>
        <v>Cold</v>
      </c>
      <c r="E56" s="29">
        <f>IF(LEFT(C56,1)="H",2,IF(LEFT(C56,1)="C",-1,0))</f>
        <v>0</v>
      </c>
      <c r="F56" s="29">
        <f>IF(LEFT(D56,1)="H",2,IF(LEFT(D56,1)="C",-1,0))</f>
        <v>-1</v>
      </c>
    </row>
    <row r="57" spans="1:6" ht="27.75">
      <c r="A57" s="4"/>
      <c r="B57" s="46" t="s">
        <v>23</v>
      </c>
      <c r="C57" s="34" t="s">
        <v>21</v>
      </c>
      <c r="D57" s="34" t="s">
        <v>22</v>
      </c>
      <c r="E57" s="29">
        <f t="shared" ref="E57:F60" si="3">IF(LEFT(C57,1)="H",1,IF(LEFT(C57,1)="C",-1,0))</f>
        <v>0</v>
      </c>
      <c r="F57" s="29">
        <f t="shared" si="3"/>
        <v>-1</v>
      </c>
    </row>
    <row r="58" spans="1:6" ht="27.75">
      <c r="A58" s="4"/>
      <c r="B58" s="46" t="s">
        <v>20</v>
      </c>
      <c r="C58" s="34" t="s">
        <v>14</v>
      </c>
      <c r="D58" s="34" t="s">
        <v>19</v>
      </c>
      <c r="E58" s="29">
        <f t="shared" si="3"/>
        <v>0</v>
      </c>
      <c r="F58" s="29">
        <f t="shared" si="3"/>
        <v>-1</v>
      </c>
    </row>
    <row r="59" spans="1:6">
      <c r="A59" s="4"/>
      <c r="B59" s="46" t="s">
        <v>18</v>
      </c>
      <c r="C59" s="34" t="s">
        <v>17</v>
      </c>
      <c r="D59" s="34" t="s">
        <v>14</v>
      </c>
      <c r="E59" s="29">
        <f t="shared" si="3"/>
        <v>1</v>
      </c>
      <c r="F59" s="29">
        <f t="shared" si="3"/>
        <v>0</v>
      </c>
    </row>
    <row r="60" spans="1:6" ht="27.75">
      <c r="A60" s="4"/>
      <c r="B60" s="46" t="s">
        <v>16</v>
      </c>
      <c r="C60" s="34" t="s">
        <v>14</v>
      </c>
      <c r="D60" s="34" t="s">
        <v>15</v>
      </c>
      <c r="E60" s="29">
        <f t="shared" si="3"/>
        <v>0</v>
      </c>
      <c r="F60" s="29">
        <f t="shared" si="3"/>
        <v>-1</v>
      </c>
    </row>
    <row r="61" spans="1:6">
      <c r="A61" s="4"/>
      <c r="B61" s="48" t="s">
        <v>13</v>
      </c>
      <c r="C61" s="39" t="str">
        <f>IF(SUM(E57:E60)&gt;=3, "Hot", IF(SUM(E57:E60)&lt;=-3,"Cold", "Mixed"))</f>
        <v>Mixed</v>
      </c>
      <c r="D61" s="39" t="str">
        <f>IF(SUM(F57:F60)&gt;=3, "Hot", IF(SUM(F57:F60)&lt;=-3,"Cold", "Mixed"))</f>
        <v>Cold</v>
      </c>
      <c r="E61" s="29">
        <f>IF(LEFT(C61,1)="H",2,IF(LEFT(C61,1)="C",-1,0))</f>
        <v>0</v>
      </c>
      <c r="F61" s="29">
        <f>IF(LEFT(D61,1)="H",2,IF(LEFT(D61,1)="C",-1,0))</f>
        <v>-1</v>
      </c>
    </row>
    <row r="62" spans="1:6" ht="27.75">
      <c r="A62" s="4"/>
      <c r="B62" s="49" t="s">
        <v>12</v>
      </c>
      <c r="C62" s="40" t="str">
        <f>IF(OR(E62=4,E62=-4),"In extreme",IF(E62=0,"In equilibrium",IF(OR(E62&gt;0),"Relatively optimistic","Relatively pessimistic")))</f>
        <v>Relatively pessimistic</v>
      </c>
      <c r="D62" s="40" t="str">
        <f>IF(OR(F62=4,F62=-4),"In extreme",IF(F62=0,"In equilibrium",IF(OR(F62&gt;0),"Relatively optimistic","Relatively pessimistic")))</f>
        <v>In extreme</v>
      </c>
      <c r="E62" s="30">
        <f>SUM(E46,E51,E56,E61)</f>
        <v>-1</v>
      </c>
      <c r="F62" s="30">
        <f>SUM(F46,F51,F56,F61)</f>
        <v>-4</v>
      </c>
    </row>
    <row r="63" spans="1:6">
      <c r="A63" s="4"/>
      <c r="B63" s="41"/>
      <c r="C63" s="41"/>
      <c r="D63" s="41"/>
      <c r="E63" s="31"/>
      <c r="F63" s="31"/>
    </row>
    <row r="64" spans="1:6">
      <c r="A64" s="4"/>
      <c r="B64" s="50" t="s">
        <v>11</v>
      </c>
      <c r="C64" s="42" t="s">
        <v>0</v>
      </c>
      <c r="D64" s="42" t="s">
        <v>1</v>
      </c>
      <c r="E64" s="32"/>
      <c r="F64" s="32"/>
    </row>
    <row r="65" spans="1:6">
      <c r="A65" s="4"/>
      <c r="B65" s="47" t="s">
        <v>10</v>
      </c>
      <c r="C65" s="37" t="s">
        <v>8</v>
      </c>
      <c r="D65" s="37" t="s">
        <v>9</v>
      </c>
      <c r="E65" s="32">
        <f t="shared" ref="E65:F69" si="4">IF(LEFT(C65,1)="H",2,IF(LEFT(C65,1)="C",0,1))</f>
        <v>2</v>
      </c>
      <c r="F65" s="32">
        <f t="shared" si="4"/>
        <v>0</v>
      </c>
    </row>
    <row r="66" spans="1:6">
      <c r="B66" s="47" t="s">
        <v>7</v>
      </c>
      <c r="C66" s="43" t="e">
        <f>IF(Macro!#REF!&gt;=3%, "Hot - High", IF(Macro!#REF!&lt;=1.5%, "Cold - Low", "Mixed - Dormant"))</f>
        <v>#REF!</v>
      </c>
      <c r="D66" s="43" t="e">
        <f>IF(Macro!#REF!&gt;=3%, "Hot - High", IF(Macro!#REF!&lt;=1.5%, "Cold - Low", "Mixed - Dormant"))</f>
        <v>#REF!</v>
      </c>
      <c r="E66" s="32" t="e">
        <f t="shared" si="4"/>
        <v>#REF!</v>
      </c>
      <c r="F66" s="32" t="e">
        <f t="shared" si="4"/>
        <v>#REF!</v>
      </c>
    </row>
    <row r="67" spans="1:6">
      <c r="B67" s="47" t="s">
        <v>6</v>
      </c>
      <c r="C67" s="43" t="str">
        <f>C43</f>
        <v>Hot - Positive</v>
      </c>
      <c r="D67" s="43" t="str">
        <f>D43</f>
        <v>Cold - Negative</v>
      </c>
      <c r="E67" s="32">
        <f t="shared" si="4"/>
        <v>2</v>
      </c>
      <c r="F67" s="32">
        <f t="shared" si="4"/>
        <v>0</v>
      </c>
    </row>
    <row r="68" spans="1:6">
      <c r="B68" s="47" t="s">
        <v>5</v>
      </c>
      <c r="C68" s="43" t="str">
        <f>C49</f>
        <v>Mixed</v>
      </c>
      <c r="D68" s="43" t="str">
        <f>D49</f>
        <v>Cold - High</v>
      </c>
      <c r="E68" s="32">
        <f t="shared" si="4"/>
        <v>1</v>
      </c>
      <c r="F68" s="32">
        <f t="shared" si="4"/>
        <v>0</v>
      </c>
    </row>
    <row r="69" spans="1:6">
      <c r="B69" s="47" t="s">
        <v>4</v>
      </c>
      <c r="C69" s="43" t="str">
        <f>C50</f>
        <v>Cold - Wide</v>
      </c>
      <c r="D69" s="43" t="str">
        <f>D50</f>
        <v>Cold - Wide</v>
      </c>
      <c r="E69" s="32">
        <f t="shared" si="4"/>
        <v>0</v>
      </c>
      <c r="F69" s="32">
        <f t="shared" si="4"/>
        <v>0</v>
      </c>
    </row>
    <row r="70" spans="1:6">
      <c r="B70" s="51" t="s">
        <v>3</v>
      </c>
      <c r="C70" s="44" t="e">
        <f>Macro!#REF!*(1+E70)</f>
        <v>#REF!</v>
      </c>
      <c r="D70" s="44" t="e">
        <f>Macro!#REF!*(1+F70)</f>
        <v>#REF!</v>
      </c>
      <c r="E70" s="33" t="e">
        <f>SUM(E65:E69)/10</f>
        <v>#REF!</v>
      </c>
      <c r="F70" s="33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workbookViewId="0">
      <selection activeCell="B29" sqref="B2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5" t="s">
        <v>163</v>
      </c>
      <c r="C8" s="16" t="s">
        <v>164</v>
      </c>
    </row>
    <row r="9" spans="2:3">
      <c r="B9" s="55" t="s">
        <v>162</v>
      </c>
      <c r="C9" s="16" t="s">
        <v>161</v>
      </c>
    </row>
    <row r="11" spans="2:3">
      <c r="B11" s="21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A212-C2AF-4D3E-9C01-BCAB145BF990}">
  <dimension ref="A2:C27"/>
  <sheetViews>
    <sheetView showGridLines="0" zoomScaleNormal="100" workbookViewId="0">
      <selection activeCell="B5" sqref="B5"/>
    </sheetView>
  </sheetViews>
  <sheetFormatPr defaultColWidth="8.796875" defaultRowHeight="13.9"/>
  <cols>
    <col min="1" max="1" width="2.46484375" style="8" customWidth="1"/>
    <col min="2" max="2" width="41.796875" style="8" customWidth="1"/>
    <col min="3" max="6" width="20.796875" style="8" customWidth="1"/>
    <col min="7" max="16384" width="8.796875" style="8"/>
  </cols>
  <sheetData>
    <row r="2" spans="1:3" ht="15">
      <c r="A2" s="3"/>
      <c r="B2" s="2" t="s">
        <v>165</v>
      </c>
      <c r="C2" s="25" t="s">
        <v>180</v>
      </c>
    </row>
    <row r="3" spans="1:3">
      <c r="B3" s="52" t="s">
        <v>119</v>
      </c>
      <c r="C3" s="25" t="s">
        <v>193</v>
      </c>
    </row>
    <row r="4" spans="1:3">
      <c r="B4" s="6" t="s">
        <v>166</v>
      </c>
      <c r="C4" s="25" t="s">
        <v>170</v>
      </c>
    </row>
    <row r="5" spans="1:3">
      <c r="B5" s="6" t="s">
        <v>168</v>
      </c>
      <c r="C5" s="25" t="s">
        <v>169</v>
      </c>
    </row>
    <row r="7" spans="1:3">
      <c r="B7" s="52" t="s">
        <v>116</v>
      </c>
      <c r="C7" s="25"/>
    </row>
    <row r="8" spans="1:3">
      <c r="B8" s="6" t="s">
        <v>191</v>
      </c>
      <c r="C8" s="25" t="s">
        <v>181</v>
      </c>
    </row>
    <row r="9" spans="1:3">
      <c r="B9" s="6" t="s">
        <v>192</v>
      </c>
      <c r="C9" s="25" t="s">
        <v>175</v>
      </c>
    </row>
    <row r="11" spans="1:3">
      <c r="B11" s="52" t="s">
        <v>167</v>
      </c>
    </row>
    <row r="12" spans="1:3">
      <c r="B12" s="8" t="s">
        <v>174</v>
      </c>
      <c r="C12" s="25" t="s">
        <v>173</v>
      </c>
    </row>
    <row r="14" spans="1:3">
      <c r="B14" s="52" t="s">
        <v>172</v>
      </c>
    </row>
    <row r="15" spans="1:3">
      <c r="B15" s="8" t="s">
        <v>171</v>
      </c>
      <c r="C15" s="25" t="s">
        <v>179</v>
      </c>
    </row>
    <row r="17" spans="2:3">
      <c r="B17" s="52" t="s">
        <v>178</v>
      </c>
    </row>
    <row r="18" spans="2:3">
      <c r="B18" s="8" t="s">
        <v>177</v>
      </c>
      <c r="C18" s="25" t="s">
        <v>176</v>
      </c>
    </row>
    <row r="20" spans="2:3">
      <c r="B20" s="52" t="s">
        <v>182</v>
      </c>
    </row>
    <row r="21" spans="2:3">
      <c r="B21" s="8" t="s">
        <v>184</v>
      </c>
      <c r="C21" s="25" t="s">
        <v>183</v>
      </c>
    </row>
    <row r="23" spans="2:3">
      <c r="B23" s="52" t="s">
        <v>185</v>
      </c>
    </row>
    <row r="24" spans="2:3">
      <c r="B24" s="8" t="s">
        <v>187</v>
      </c>
      <c r="C24" s="25" t="s">
        <v>186</v>
      </c>
    </row>
    <row r="26" spans="2:3">
      <c r="B26" s="52" t="s">
        <v>189</v>
      </c>
    </row>
    <row r="27" spans="2:3">
      <c r="B27" s="8" t="s">
        <v>190</v>
      </c>
      <c r="C27" s="25" t="s">
        <v>188</v>
      </c>
    </row>
  </sheetData>
  <phoneticPr fontId="11" type="noConversion"/>
  <hyperlinks>
    <hyperlink ref="C5" r:id="rId1" xr:uid="{7EA46E5E-057B-48C9-8A0D-B56B623EF344}"/>
    <hyperlink ref="C4" r:id="rId2" xr:uid="{8FF96C9D-4D1A-4741-A8FC-C93FF0BAEB17}"/>
    <hyperlink ref="C12" r:id="rId3" xr:uid="{7720DD14-3F75-4F25-8D70-F6180ED9FB8E}"/>
    <hyperlink ref="C9" r:id="rId4" xr:uid="{24CE27D2-F11F-4C96-99C0-31B5BD7EA483}"/>
    <hyperlink ref="C18" r:id="rId5" xr:uid="{09648102-1869-492C-87E8-7FC427C0F56E}"/>
    <hyperlink ref="C15" r:id="rId6" xr:uid="{2EDD765B-40DE-4D2D-9531-556EBBD3F442}"/>
    <hyperlink ref="C2" r:id="rId7" xr:uid="{7787D8AC-7779-42B9-928B-03FC735FB8BD}"/>
    <hyperlink ref="C8" r:id="rId8" xr:uid="{BA156D29-558F-489F-A67F-2DF63DB9298F}"/>
    <hyperlink ref="C21" r:id="rId9" xr:uid="{7654C459-BEF7-4D12-A6F9-A473435AB19D}"/>
    <hyperlink ref="C24" r:id="rId10" xr:uid="{CCF57805-2741-4C93-98B7-D361D0EE1D76}"/>
    <hyperlink ref="C27" r:id="rId11" xr:uid="{1AD065D4-1978-475F-AE7F-D0045B9251B4}"/>
    <hyperlink ref="C3" r:id="rId12" xr:uid="{E821A63E-EBB2-4817-A8B2-87D71FC5D7D5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Macro</vt:lpstr>
      <vt:lpstr>Economics</vt:lpstr>
      <vt:lpstr>Commodities</vt:lpstr>
      <vt:lpstr>RE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2024-12-27T06:30:33Z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