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EE7CF0-32F6-449E-983B-BB5982C30B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<sst xmlns="http://schemas.openxmlformats.org/spreadsheetml/2006/main" count="390" uniqueCount="266">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</sst>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10572780266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263</v>
      </c>
      <c r="D18" s="24"/>
    </row>
    <row r="19" spans="2:13" ht="13.9" x14ac:dyDescent="0.4">
      <c r="B19" s="241" t="s">
        <v>240</v>
      </c>
      <c r="C19" s="243" t="s">
        <v>263</v>
      </c>
      <c r="D19" s="24"/>
    </row>
    <row r="20" spans="2:13" ht="13.9" x14ac:dyDescent="0.4">
      <c r="B20" s="242" t="s">
        <v>229</v>
      </c>
      <c r="C20" s="243" t="s">
        <v>263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7.1757322175732219E-2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208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2388.HK</v>
      </c>
      <c r="D3" s="277"/>
      <c r="E3" s="87"/>
      <c r="F3" s="3" t="s">
        <v>1</v>
      </c>
      <c r="G3" s="132">
        <v>23.9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中银香港</v>
      </c>
      <c r="D4" s="279"/>
      <c r="E4" s="87"/>
      <c r="F4" s="3" t="s">
        <v>3</v>
      </c>
      <c r="G4" s="282">
        <f>Inputs!C10</f>
        <v>10572780266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252689.44835739999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258</v>
      </c>
      <c r="G24" s="269">
        <f>G3/(Fin_Analysis!H86*G7)</f>
        <v>7.8147589247964264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194</v>
      </c>
      <c r="G26" s="179">
        <f>Fin_Analysis!H88*Exchange_Rate/G3</f>
        <v>6.1924686192468624E-2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12.797233312508263</v>
      </c>
      <c r="D29" s="129">
        <f>G29*(1+G20)</f>
        <v>25.298698586268713</v>
      </c>
      <c r="E29" s="87"/>
      <c r="F29" s="131">
        <f>IF(Fin_Analysis!C108="Profit",Fin_Analysis!F100,IF(Fin_Analysis!C108="Dividend",Fin_Analysis!F103,Fin_Analysis!F106))</f>
        <v>15.055568602950899</v>
      </c>
      <c r="G29" s="273">
        <f>IF(Fin_Analysis!C108="Profit",Fin_Analysis!I100,IF(Fin_Analysis!C108="Dividend",Fin_Analysis!I103,Fin_Analysis!I106))</f>
        <v>21.998868335885838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233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0.12796300047426604</v>
      </c>
      <c r="D87" s="210"/>
      <c r="E87" s="263">
        <f>E86*Exchange_Rate/Dashboard!G3</f>
        <v>0.12796300047426604</v>
      </c>
      <c r="F87" s="210"/>
      <c r="H87" s="263">
        <f>H86*Exchange_Rate/Dashboard!G3</f>
        <v>0.12796300047426604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222</v>
      </c>
      <c r="C89" s="262">
        <f>C88*Exchange_Rate/Dashboard!G3</f>
        <v>7.1757322175732219E-2</v>
      </c>
      <c r="D89" s="210"/>
      <c r="E89" s="262">
        <f>E88*Exchange_Rate/Dashboard!G3</f>
        <v>6.1924686192468624E-2</v>
      </c>
      <c r="F89" s="210"/>
      <c r="H89" s="262">
        <f>H88*Exchange_Rate/Dashboard!G3</f>
        <v>6.1924686192468624E-2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84.608238016235745</v>
      </c>
      <c r="H93" s="87" t="s">
        <v>210</v>
      </c>
      <c r="I93" s="144">
        <f>FV(H87,D93,0,-(H86/C93))*Exchange_Rate</f>
        <v>84.608238016235745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30.282126121444616</v>
      </c>
      <c r="H94" s="87" t="s">
        <v>211</v>
      </c>
      <c r="I94" s="144">
        <f>FV(H89,D93,0,-(H88/C93))*Exchange_Rate</f>
        <v>30.282126121444616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444746.61924715375</v>
      </c>
      <c r="D97" s="214"/>
      <c r="E97" s="123">
        <f>PV(C94,D93,0,-F93)</f>
        <v>42.065247556252743</v>
      </c>
      <c r="F97" s="214"/>
      <c r="H97" s="123">
        <f>PV(C94,D93,0,-I93)</f>
        <v>42.065247556252743</v>
      </c>
      <c r="I97" s="123">
        <f>PV(C93,D93,0,-I93)</f>
        <v>61.464821881590787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444746.61924715375</v>
      </c>
      <c r="D100" s="109">
        <f>MIN(F100*(1-C94),E100)</f>
        <v>35.755460422814828</v>
      </c>
      <c r="E100" s="109">
        <f>MAX(E97-H98+E99,0)</f>
        <v>42.065247556252743</v>
      </c>
      <c r="F100" s="109">
        <f>(E100+H100)/2</f>
        <v>42.065247556252743</v>
      </c>
      <c r="H100" s="109">
        <f>MAX(C100*Data!$C$4/Common_Shares,0)</f>
        <v>42.065247556252743</v>
      </c>
      <c r="I100" s="109">
        <f>MAX(I97-H98+H99,0)</f>
        <v>61.464821881590787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159179.21861868844</v>
      </c>
      <c r="D103" s="109">
        <f>MIN(F103*(1-C94),E103)</f>
        <v>12.797233312508263</v>
      </c>
      <c r="E103" s="123">
        <f>PV(C94,D93,0,-F94)</f>
        <v>15.055568602950899</v>
      </c>
      <c r="F103" s="109">
        <f>(E103+H103)/2</f>
        <v>15.055568602950899</v>
      </c>
      <c r="H103" s="123">
        <f>PV(C94,D93,0,-I94)</f>
        <v>15.055568602950899</v>
      </c>
      <c r="I103" s="109">
        <f>PV(C93,D93,0,-I94)</f>
        <v>21.998868335885838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301962.91893292108</v>
      </c>
      <c r="D106" s="109">
        <f>(D100+D103)/2</f>
        <v>24.276346867661545</v>
      </c>
      <c r="E106" s="123">
        <f>(E100+E103)/2</f>
        <v>28.560408079601821</v>
      </c>
      <c r="F106" s="109">
        <f>(F100+F103)/2</f>
        <v>28.560408079601821</v>
      </c>
      <c r="H106" s="123">
        <f>(H100+H103)/2</f>
        <v>28.560408079601821</v>
      </c>
      <c r="I106" s="123">
        <f>(I100+I103)/2</f>
        <v>41.731845108738312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