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CCD6E4-ED9C-438E-B3BA-AACCB9E19D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<sst xmlns="http://schemas.openxmlformats.org/spreadsheetml/2006/main" count="390" uniqueCount="268">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</sst>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1043691480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265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1.070365377930879E-2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222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249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259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248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209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1475.HK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NISSIN FOODS</v>
      </c>
      <c r="D4" s="278"/>
      <c r="E4" s="87"/>
      <c r="F4" s="3" t="s">
        <v>3</v>
      </c>
      <c r="G4" s="281">
        <f>Inputs!C10</f>
        <v>1043691480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45591</v>
      </c>
      <c r="D5" s="280"/>
      <c r="E5" s="34"/>
      <c r="F5" s="35" t="s">
        <v>100</v>
      </c>
      <c r="G5" s="273">
        <f>G3*G4/1000000</f>
        <v>15425.759795704307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1.0365594158118095E-3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4.2076481307517986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176</v>
      </c>
      <c r="G24" s="179">
        <f>(Fin_Analysis!H86*G7)/G3</f>
        <v>2.0943768688137361E-2</v>
      </c>
    </row>
    <row r="25" spans="1:8" ht="15.75" customHeight="1" x14ac:dyDescent="0.4">
      <c r="B25" s="137" t="s">
        <v>245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195</v>
      </c>
      <c r="G26" s="179">
        <f>Fin_Analysis!H88*Exchange_Rate/G3</f>
        <v>1.070365377930879E-2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2.5452353722307812</v>
      </c>
      <c r="D29" s="129">
        <f>G29*(1+G20)</f>
        <v>4.9502644332228245</v>
      </c>
      <c r="E29" s="87"/>
      <c r="F29" s="131">
        <f>IF(Fin_Analysis!C108="Profit",Fin_Analysis!F100,IF(Fin_Analysis!C108="Dividend",Fin_Analysis!F103,Fin_Analysis!F106))</f>
        <v>2.9943945555656248</v>
      </c>
      <c r="G29" s="272">
        <f>IF(Fin_Analysis!C108="Profit",Fin_Analysis!I100,IF(Fin_Analysis!C108="Dividend",Fin_Analysis!I103,Fin_Analysis!I106))</f>
        <v>4.3045777680198478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977013.64581201808</v>
      </c>
      <c r="E6" s="56">
        <f>1-D6/D3</f>
        <v>0.73350229129947109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0.93611346315868937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4.2076481307517986</v>
      </c>
      <c r="E53" s="88">
        <f>IF(C53=0,0,MAX(C53,C53*Dashboard!G23))</f>
        <v>191923.45418798178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7638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234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248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9.0979473204997E-3</v>
      </c>
      <c r="D87" s="210"/>
      <c r="E87" s="263">
        <f>E86*Exchange_Rate/Dashboard!G3</f>
        <v>1.7216373035573669E-2</v>
      </c>
      <c r="F87" s="210"/>
      <c r="H87" s="263">
        <f>H86*Exchange_Rate/Dashboard!G3</f>
        <v>2.0943768688137361E-2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223</v>
      </c>
      <c r="C89" s="262">
        <f>C88*Exchange_Rate/Dashboard!G3</f>
        <v>1.070365377930879E-2</v>
      </c>
      <c r="D89" s="210"/>
      <c r="E89" s="262">
        <f>E88*Exchange_Rate/Dashboard!G3</f>
        <v>1.070365377930879E-2</v>
      </c>
      <c r="F89" s="210"/>
      <c r="H89" s="262">
        <f>H88*Exchange_Rate/Dashboard!G3</f>
        <v>1.070365377930879E-2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3.8490212039158549</v>
      </c>
      <c r="H93" s="87" t="s">
        <v>211</v>
      </c>
      <c r="I93" s="144">
        <f>FV(H87,D93,0,-(H86/C93))*Exchange_Rate</f>
        <v>4.7687645056481145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2.3173581589912424</v>
      </c>
      <c r="H94" s="87" t="s">
        <v>212</v>
      </c>
      <c r="I94" s="144">
        <f>FV(H89,D93,0,-(H88/C93))*Exchange_Rate</f>
        <v>2.3173581589912424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2474507.718272367</v>
      </c>
      <c r="D97" s="214"/>
      <c r="E97" s="123">
        <f>PV(C94,D93,0,-F93)</f>
        <v>1.9136437962567781</v>
      </c>
      <c r="F97" s="214"/>
      <c r="H97" s="123">
        <f>PV(C94,D93,0,-I93)</f>
        <v>2.370918768324493</v>
      </c>
      <c r="I97" s="123">
        <f>PV(C93,D93,0,-I93)</f>
        <v>3.3684643048611584</v>
      </c>
      <c r="K97" s="24"/>
    </row>
    <row r="98" spans="2:11" ht="15" customHeight="1" x14ac:dyDescent="0.4">
      <c r="B98" s="28" t="s">
        <v>145</v>
      </c>
      <c r="C98" s="91">
        <f>E53*Exchange_Rate</f>
        <v>191923.45418798178</v>
      </c>
      <c r="D98" s="214"/>
      <c r="E98" s="214"/>
      <c r="F98" s="214"/>
      <c r="H98" s="123">
        <f>C98*Data!$C$4/Common_Shares</f>
        <v>0.18388906862397861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3451521.3640843853</v>
      </c>
      <c r="D100" s="109">
        <f>MIN(F100*(1-C94),E100)</f>
        <v>2.5452353722307812</v>
      </c>
      <c r="E100" s="109">
        <f>MAX(E97-H98+E99,0)</f>
        <v>2.6817568796480673</v>
      </c>
      <c r="F100" s="109">
        <f>(E100+H100)/2</f>
        <v>2.9943945555656248</v>
      </c>
      <c r="H100" s="109">
        <f>MAX(C100*Data!$C$4/Common_Shares,0)</f>
        <v>3.3070322314831824</v>
      </c>
      <c r="I100" s="109">
        <f>MAX(I97-H98+H99,0)</f>
        <v>4.3045777680198478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1202475.1156475761</v>
      </c>
      <c r="D103" s="109">
        <f>MIN(F103*(1-C94),E103)</f>
        <v>0.97931607940350307</v>
      </c>
      <c r="E103" s="123">
        <f>PV(C94,D93,0,-F94)</f>
        <v>1.1521365640041212</v>
      </c>
      <c r="F103" s="109">
        <f>(E103+H103)/2</f>
        <v>1.1521365640041212</v>
      </c>
      <c r="H103" s="123">
        <f>PV(C94,D93,0,-I94)</f>
        <v>1.1521365640041212</v>
      </c>
      <c r="I103" s="109">
        <f>PV(C93,D93,0,-I94)</f>
        <v>1.6368890162001988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2000700.9611838246</v>
      </c>
      <c r="D106" s="109">
        <f>(D100+D103)/2</f>
        <v>1.7622757258171422</v>
      </c>
      <c r="E106" s="123">
        <f>(E100+E103)/2</f>
        <v>1.9169467218260943</v>
      </c>
      <c r="F106" s="109">
        <f>(F100+F103)/2</f>
        <v>2.0732655597848728</v>
      </c>
      <c r="H106" s="123">
        <f>(H100+H103)/2</f>
        <v>2.2295843977436518</v>
      </c>
      <c r="I106" s="123">
        <f>(I100+I103)/2</f>
        <v>2.9707333921100232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