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493CDA1E-4C7E-4B78-BD41-0A2746044E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<sst xmlns="http://schemas.openxmlformats.org/spreadsheetml/2006/main" count="391" uniqueCount="272">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</sst>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36" zoomScaleNormal="100" workbookViewId="0">
      <selection activeCell="D44" sqref="D4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0.2364</v>
      </c>
      <c r="D44" s="250">
        <v>0.23200000000000001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6.640052259750566E-2</v>
      </c>
      <c r="D45" s="152">
        <f>IF(D44="","",D44*Exchange_Rate/Dashboard!$G$3)</f>
        <v>6.5164641466249215E-2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0.2364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1121617.4846282101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4.1474081736803701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8.4264622585667068E-2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3.068955110962631</v>
      </c>
      <c r="D29" s="129">
        <f>G29*(1+G20)</f>
        <v>5.5221691479854798</v>
      </c>
      <c r="E29" s="87"/>
      <c r="F29" s="131">
        <f>IF(Fin_Analysis!C108="Profit",Fin_Analysis!F100,IF(Fin_Analysis!C108="Dividend",Fin_Analysis!F103,Fin_Analysis!F106))</f>
        <v>3.610535424661919</v>
      </c>
      <c r="G29" s="274">
        <f>IF(Fin_Analysis!C108="Profit",Fin_Analysis!I100,IF(Fin_Analysis!C108="Dividend",Fin_Analysis!I103,Fin_Analysis!I106))</f>
        <v>4.8018862156395477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0.24111444018123004</v>
      </c>
      <c r="D87" s="209"/>
      <c r="E87" s="262">
        <f>E86*Exchange_Rate/Dashboard!G3</f>
        <v>0.24111444018123004</v>
      </c>
      <c r="F87" s="209"/>
      <c r="H87" s="262">
        <f>H86*Exchange_Rate/Dashboard!G3</f>
        <v>0.24111444018123004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0.2364</v>
      </c>
      <c r="D88" s="166">
        <f>C88/C86</f>
        <v>0.27539007015754308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6.640052259750566E-2</v>
      </c>
      <c r="D89" s="209"/>
      <c r="E89" s="261">
        <f>E88*Exchange_Rate/Dashboard!G3</f>
        <v>8.4264622585667068E-2</v>
      </c>
      <c r="F89" s="209"/>
      <c r="H89" s="261">
        <f>H88*Exchange_Rate/Dashboard!G3</f>
        <v>8.4264622585667068E-2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40.833956030919119</v>
      </c>
      <c r="H93" s="87" t="s">
        <v>209</v>
      </c>
      <c r="I93" s="144">
        <f>FV(H87,D93,0,-(H86/(C93-D94)))*Exchange_Rate</f>
        <v>40.833956030919119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7.2620763771171131</v>
      </c>
      <c r="H94" s="87" t="s">
        <v>210</v>
      </c>
      <c r="I94" s="144">
        <f>FV(H89,D93,0,-(H88/(C93-D94)))*Exchange_Rate</f>
        <v>7.2620763771171131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5976570.5456402898</v>
      </c>
      <c r="D97" s="213"/>
      <c r="E97" s="123">
        <f>PV(C94,D93,0,-F93)</f>
        <v>20.301692948766281</v>
      </c>
      <c r="F97" s="213"/>
      <c r="H97" s="123">
        <f>PV(C94,D93,0,-I93)</f>
        <v>20.301692948766281</v>
      </c>
      <c r="I97" s="123">
        <f>PV(C93,D93,0,-I93)</f>
        <v>27.000543703003771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5976570.5456402898</v>
      </c>
      <c r="D100" s="109">
        <f>MIN(F100*(1-C94),E100)</f>
        <v>17.256439006451338</v>
      </c>
      <c r="E100" s="109">
        <f>MAX(E97+H98+E99,0)</f>
        <v>20.301692948766281</v>
      </c>
      <c r="F100" s="109">
        <f>(E100+H100)/2</f>
        <v>20.301692948766281</v>
      </c>
      <c r="H100" s="109">
        <f>MAX(C100*Data!$C$4/Common_Shares,0)</f>
        <v>20.301692948766281</v>
      </c>
      <c r="I100" s="109">
        <f>MAX(I97+H98+H99,0)</f>
        <v>27.000543703003771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1062897.5488636084</v>
      </c>
      <c r="D103" s="109">
        <f>MIN(F103*(1-C94),E103)</f>
        <v>3.068955110962631</v>
      </c>
      <c r="E103" s="123">
        <f>PV(C94,D93,0,-F94)</f>
        <v>3.610535424661919</v>
      </c>
      <c r="F103" s="109">
        <f>(E103+H103)/2</f>
        <v>3.610535424661919</v>
      </c>
      <c r="H103" s="123">
        <f>PV(C94,D93,0,-I94)</f>
        <v>3.610535424661919</v>
      </c>
      <c r="I103" s="109">
        <f>PV(C93,D93,0,-I94)</f>
        <v>4.8018862156395477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3519734.0472519486</v>
      </c>
      <c r="D106" s="109">
        <f>(D100+D103)/2</f>
        <v>10.162697058706984</v>
      </c>
      <c r="E106" s="123">
        <f>(E100+E103)/2</f>
        <v>11.9561141867141</v>
      </c>
      <c r="F106" s="109">
        <f>(F100+F103)/2</f>
        <v>11.9561141867141</v>
      </c>
      <c r="H106" s="123">
        <f>(H100+H103)/2</f>
        <v>11.9561141867141</v>
      </c>
      <c r="I106" s="123">
        <f>(I100+I103)/2</f>
        <v>15.90121495932166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2024-12-13T09:29:51Z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