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23597F84-0FA7-451C-A187-5FF13DB3747F}" xr6:coauthVersionLast="47" xr6:coauthVersionMax="47" xr10:uidLastSave="{00000000-0000-0000-0000-000000000000}"/>
  <bookViews>
    <workbookView xWindow="33720" yWindow="-120" windowWidth="29040" windowHeight="15720" activeTab="2" xr2:uid="{00000000-000D-0000-FFFF-FFFF00000000}"/>
  </bookViews>
  <sheets>
    <sheet name="Macro" sheetId="2" r:id="rId1"/>
    <sheet name="Economics" sheetId="4" r:id="rId2"/>
    <sheet name="Commodities" sheetId="5" r:id="rId3"/>
    <sheet name="RE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 s="1"/>
  <c r="C66" i="4"/>
  <c r="E66" i="4" s="1"/>
  <c r="D66" i="4"/>
  <c r="F66" i="4" s="1"/>
  <c r="F42" i="4"/>
  <c r="E42" i="4"/>
  <c r="F43" i="4"/>
  <c r="E43" i="4"/>
  <c r="F44" i="4"/>
  <c r="E44" i="4"/>
  <c r="F45" i="4"/>
  <c r="E45" i="4"/>
  <c r="F47" i="4"/>
  <c r="E47" i="4"/>
  <c r="F48" i="4"/>
  <c r="E48" i="4"/>
  <c r="F49" i="4"/>
  <c r="E49" i="4"/>
  <c r="F50" i="4"/>
  <c r="E50" i="4"/>
  <c r="F52" i="4"/>
  <c r="E52" i="4"/>
  <c r="F53" i="4"/>
  <c r="E53" i="4"/>
  <c r="F54" i="4"/>
  <c r="E54" i="4"/>
  <c r="F55" i="4"/>
  <c r="E55" i="4"/>
  <c r="F57" i="4"/>
  <c r="E57" i="4"/>
  <c r="F58" i="4"/>
  <c r="E58" i="4"/>
  <c r="F59" i="4"/>
  <c r="E59" i="4"/>
  <c r="F60" i="4"/>
  <c r="E60" i="4"/>
  <c r="F65" i="4"/>
  <c r="E65" i="4"/>
  <c r="D67" i="4"/>
  <c r="F67" i="4" s="1"/>
  <c r="C67" i="4"/>
  <c r="E67" i="4" s="1"/>
  <c r="D68" i="4"/>
  <c r="F68" i="4" s="1"/>
  <c r="C68" i="4"/>
  <c r="E68" i="4" s="1"/>
  <c r="D69" i="4"/>
  <c r="F69" i="4" s="1"/>
  <c r="C69" i="4"/>
  <c r="E69" i="4" s="1"/>
  <c r="E6" i="2" l="1"/>
  <c r="F70" i="4"/>
  <c r="C56" i="4"/>
  <c r="E56" i="4" s="1"/>
  <c r="C61" i="4"/>
  <c r="E61" i="4" s="1"/>
  <c r="C51" i="4"/>
  <c r="E51" i="4" s="1"/>
  <c r="C46" i="4"/>
  <c r="E46" i="4" s="1"/>
  <c r="E70" i="4"/>
  <c r="D61" i="4"/>
  <c r="F61" i="4" s="1"/>
  <c r="D51" i="4"/>
  <c r="F51" i="4" s="1"/>
  <c r="D56" i="4"/>
  <c r="F56" i="4" s="1"/>
  <c r="D46" i="4"/>
  <c r="F46" i="4" s="1"/>
  <c r="D70" i="4" l="1"/>
  <c r="C70" i="4"/>
  <c r="E62" i="4"/>
  <c r="C62" i="4" s="1"/>
  <c r="F62" i="4"/>
  <c r="D62" i="4" s="1"/>
</calcChain>
</file>

<file path=xl/sharedStrings.xml><?xml version="1.0" encoding="utf-8"?>
<sst xmlns="http://schemas.openxmlformats.org/spreadsheetml/2006/main" count="189" uniqueCount="165">
  <si>
    <t>China</t>
  </si>
  <si>
    <t>US</t>
  </si>
  <si>
    <t>HK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</si>
  <si>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</si>
  <si>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</si>
  <si>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</si>
  <si>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</si>
  <si>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</si>
  <si>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</si>
  <si>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</si>
  <si>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</si>
  <si>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</si>
  <si>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</si>
  <si>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</si>
  <si>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</si>
  <si>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</si>
  <si>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</si>
  <si>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</si>
  <si>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</si>
  <si>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</si>
  <si>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</si>
  <si>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</si>
  <si>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</si>
  <si>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</si>
  <si>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</si>
  <si>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</si>
  <si>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</si>
  <si>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</si>
  <si>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</si>
  <si>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</si>
  <si>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</si>
  <si>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</si>
  <si>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</si>
  <si>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</si>
  <si>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</si>
  <si>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</si>
  <si>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</si>
  <si>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</si>
  <si>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</si>
  <si>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</si>
  <si>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</si>
  <si>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</si>
  <si>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</si>
  <si>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</si>
  <si>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</si>
  <si>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</si>
  <si>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</si>
  <si>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</si>
  <si>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</si>
  <si>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</si>
  <si>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</si>
  <si>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</si>
  <si>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</si>
  <si>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</si>
  <si>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</si>
  <si>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</si>
  <si>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</si>
  <si>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</si>
  <si>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</si>
  <si>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</si>
  <si>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</si>
  <si>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Market Yields:</t>
  </si>
  <si>
    <t>Others</t>
  </si>
  <si>
    <t>BBB Bond yield</t>
  </si>
  <si>
    <t>Offshore BBB- Bond yield</t>
  </si>
  <si>
    <t>https://tradingeconomics.com/china/government-bond-yield</t>
  </si>
  <si>
    <t>https://iftp.chinamoney.com.cn/chinese/scsjzqxx/</t>
  </si>
  <si>
    <t>https://yield.chinabond.com.cn/cbweb-mn/yield_main?locale=en_US</t>
  </si>
  <si>
    <t>CN Onshore BBB- Bond yield</t>
  </si>
  <si>
    <t>CN Offshore BBB- Bond yield</t>
  </si>
  <si>
    <t>https://fred.stlouisfed.org/series/DGS10</t>
  </si>
  <si>
    <t>CN</t>
  </si>
  <si>
    <t>Target Return</t>
    <phoneticPr fontId="11" type="noConversion"/>
  </si>
  <si>
    <t>Crude oil</t>
  </si>
  <si>
    <t>https://tradingeconomics.com/commodity/crude-oil</t>
  </si>
  <si>
    <t>Energy:</t>
  </si>
  <si>
    <t>Gold</t>
  </si>
  <si>
    <t>Metals:</t>
  </si>
  <si>
    <t>https://tradingeconomics.com/commodity/gold</t>
  </si>
  <si>
    <t>All-in-one Dash Board</t>
  </si>
  <si>
    <t>https://tradingeconomics.com/commodities</t>
  </si>
  <si>
    <t>https://tradingeconomics.com/commodity/wheat</t>
  </si>
  <si>
    <t>Wheat</t>
  </si>
  <si>
    <t>Agricultural:</t>
  </si>
  <si>
    <t>All-in-one Currency Dashboard</t>
  </si>
  <si>
    <t>https://tradingeconomics.com/currencies</t>
  </si>
  <si>
    <t>https://tradingeconomics.com/china/currency</t>
  </si>
  <si>
    <t>USDCNY</t>
  </si>
  <si>
    <t>All-in-One Bond Prices</t>
  </si>
  <si>
    <t>https://tradingeconomics.com/bonds</t>
  </si>
  <si>
    <t>All-in-One Growth Rate</t>
  </si>
  <si>
    <t>https://tradingeconomics.com/country-list/gdp-growth-rate</t>
  </si>
  <si>
    <t>https://tradingeconomics.com/country-list/inflation-rate</t>
  </si>
  <si>
    <t>All-in-One Inflation Rate</t>
  </si>
  <si>
    <t>https://tradingeconomics.com/cadcny:cur</t>
  </si>
  <si>
    <t>CADCNY</t>
  </si>
  <si>
    <t>HKDCNY</t>
  </si>
  <si>
    <t>https://tradingeconomics.com/hkdcny:cur</t>
  </si>
  <si>
    <t>https://tradingeconomics.com/canada/currency</t>
  </si>
  <si>
    <t>USDCAD</t>
  </si>
  <si>
    <t>https://tradingeconomics.com/japan/currency</t>
  </si>
  <si>
    <t>USDJAY</t>
  </si>
  <si>
    <t>EURUSD</t>
  </si>
  <si>
    <t>https://tradingeconomics.com/euro-area/currency</t>
  </si>
  <si>
    <t>https://hk.centanet.com/CCI/CCI</t>
  </si>
  <si>
    <t>Canada</t>
  </si>
  <si>
    <t>USA</t>
  </si>
  <si>
    <t>UK</t>
  </si>
  <si>
    <t>Australia</t>
  </si>
  <si>
    <t>Residential</t>
  </si>
  <si>
    <t>Commercial</t>
  </si>
  <si>
    <t>Discount Rate</t>
    <phoneticPr fontId="11" type="noConversion"/>
  </si>
  <si>
    <t>Forex</t>
  </si>
  <si>
    <t>Logics - do not delete</t>
  </si>
  <si>
    <t>Economic Indicators</t>
  </si>
  <si>
    <t>https://tradingeconomics.com/china/forecast</t>
  </si>
  <si>
    <t xml:space="preserve">2. China </t>
  </si>
  <si>
    <t>Non-Manufacturing PMI</t>
  </si>
  <si>
    <t>Manufacturing PMI</t>
  </si>
  <si>
    <t>1. US</t>
  </si>
  <si>
    <t>GDP &amp; CPI</t>
  </si>
  <si>
    <t>Balance of Payment</t>
  </si>
  <si>
    <t>2. China</t>
  </si>
  <si>
    <t>https://tradingeconomics.com/china/balance-of-trade</t>
  </si>
  <si>
    <t>https://tradingeconomics.com/china/current-account</t>
  </si>
  <si>
    <t>Current Account (CA)</t>
  </si>
  <si>
    <t>Capital Account (KA)</t>
  </si>
  <si>
    <t>Financial Account (RA)</t>
  </si>
  <si>
    <t>Net Errors and Ommisions (EA)</t>
  </si>
  <si>
    <t>Leading Indicators</t>
  </si>
  <si>
    <t>https://www.conference-board.org/topics/global-economic-outlook</t>
  </si>
  <si>
    <t>Global Outlook</t>
  </si>
  <si>
    <t>1. US LEI</t>
  </si>
  <si>
    <t>https://en.macromicro.me/collections/25/cn-industry-relative/232/cn-pmi-caixin</t>
  </si>
  <si>
    <t>Non-Manufacturing NMI</t>
  </si>
  <si>
    <t>https://en.macromicro.me/collections/25/cn-industry-relative/233/cn-nmi-caixin</t>
  </si>
  <si>
    <t>2. Global LEI</t>
  </si>
  <si>
    <t>https://www.conference-board.org/topics/business-cycle-indicators</t>
  </si>
  <si>
    <t>https://www.conference-board.org/topics/us-leading-indicators</t>
  </si>
  <si>
    <t>https://tradingeconomics.com/united-states/forecast</t>
  </si>
  <si>
    <t>https://en.macromicro.me/collections/8/us-industry-relative/54/ism</t>
  </si>
  <si>
    <t>https://en.macromicro.me/collections/8/us-industry-relative/55/ism-nonmanus</t>
  </si>
  <si>
    <t>https://tradingeconomics.com/commodity/crb</t>
  </si>
  <si>
    <t>CRB Commodity Index</t>
  </si>
  <si>
    <t>https://fred.stlouisfed.org/series/VIXCLS</t>
  </si>
  <si>
    <t>Sentiment/Volatility</t>
  </si>
  <si>
    <t>https://fred.stlouisfed.org/series/CHNB6FATT01CXCUQ</t>
  </si>
  <si>
    <t>https://fred.stlouisfed.org/series/CHNB6FARA01CXCUQ</t>
  </si>
  <si>
    <t>https://fred.stlouisfed.org/series/CHNB6CATT00CXCUQ</t>
  </si>
  <si>
    <t>https://fred.stlouisfed.org/series/FEDFUNDS</t>
    <phoneticPr fontId="11" type="noConversion"/>
  </si>
  <si>
    <t>US 10Y Treasury yield</t>
    <phoneticPr fontId="11" type="noConversion"/>
  </si>
  <si>
    <t>Nominal Risk-free rate =</t>
    <phoneticPr fontId="11" type="noConversion"/>
  </si>
  <si>
    <t>US Fed Fund Rate</t>
    <phoneticPr fontId="11" type="noConversion"/>
  </si>
  <si>
    <t>US BBB Bond index yield</t>
    <phoneticPr fontId="11" type="noConversion"/>
  </si>
  <si>
    <t>CN 10Y Government Bond Yield</t>
    <phoneticPr fontId="11" type="noConversion"/>
  </si>
  <si>
    <t>https://tradingeconomics.com/china/interest-rate</t>
    <phoneticPr fontId="11" type="noConversion"/>
  </si>
  <si>
    <t>CN Loan Prime Rate</t>
    <phoneticPr fontId="11" type="noConversion"/>
  </si>
  <si>
    <t>https://fred.stlouisfed.org/series/BAMLC0A2CAAEY</t>
    <phoneticPr fontId="11" type="noConversion"/>
  </si>
  <si>
    <t>US AA Bond index yield</t>
    <phoneticPr fontId="11" type="noConversion"/>
  </si>
  <si>
    <t>https://www.spglobal.com/spdji/en/indices/fixed-income/sp-china-corporate-bond-index/#overview</t>
    <phoneticPr fontId="11" type="noConversion"/>
  </si>
  <si>
    <t>CN AA Bond index yield</t>
    <phoneticPr fontId="11" type="noConversion"/>
  </si>
  <si>
    <t>https://tradingeconomics.com/commodity/coal</t>
    <phoneticPr fontId="11" type="noConversion"/>
  </si>
  <si>
    <t>Coal</t>
    <phoneticPr fontId="11" type="noConversion"/>
  </si>
  <si>
    <t xml:space="preserve">Natural </t>
    <phoneticPr fontId="11" type="noConversion"/>
  </si>
  <si>
    <t>https://tradingeconomics.com/commodity/natural-gas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</si>
</sst>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FF"/>
      <name val="Times New Roman"/>
      <family val="1"/>
    </font>
    <font>
      <u/>
      <sz val="11"/>
      <color theme="10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2" tint="-9.9978637043366805E-2"/>
      <name val="Times New Roman"/>
      <family val="1"/>
    </font>
    <font>
      <sz val="11"/>
      <color theme="2" tint="-9.9978637043366805E-2"/>
      <name val="等线"/>
      <family val="2"/>
      <scheme val="minor"/>
    </font>
    <font>
      <sz val="11"/>
      <color theme="1"/>
      <name val="等线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5" tint="0.59999389629810485"/>
        <bgColor rgb="FFFFE5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3" fillId="0" borderId="6" xfId="0" applyFont="1" applyBorder="1"/>
    <xf numFmtId="10" fontId="2" fillId="0" borderId="7" xfId="0" applyNumberFormat="1" applyFont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0" fontId="1" fillId="0" borderId="0" xfId="0" applyFont="1"/>
    <xf numFmtId="0" fontId="10" fillId="0" borderId="0" xfId="1"/>
    <xf numFmtId="10" fontId="2" fillId="6" borderId="9" xfId="0" applyNumberFormat="1" applyFont="1" applyFill="1" applyBorder="1" applyAlignment="1">
      <alignment horizontal="center"/>
    </xf>
    <xf numFmtId="10" fontId="2" fillId="2" borderId="9" xfId="0" applyNumberFormat="1" applyFont="1" applyFill="1" applyBorder="1" applyAlignment="1">
      <alignment horizontal="center"/>
    </xf>
    <xf numFmtId="10" fontId="2" fillId="7" borderId="7" xfId="0" applyNumberFormat="1" applyFont="1" applyFill="1" applyBorder="1" applyAlignment="1">
      <alignment horizontal="center"/>
    </xf>
    <xf numFmtId="10" fontId="2" fillId="7" borderId="9" xfId="0" applyNumberFormat="1" applyFont="1" applyFill="1" applyBorder="1" applyAlignment="1">
      <alignment horizontal="center"/>
    </xf>
    <xf numFmtId="10" fontId="2" fillId="8" borderId="7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12" fillId="4" borderId="0" xfId="0" applyFont="1" applyFill="1" applyAlignment="1">
      <alignment horizontal="center"/>
    </xf>
    <xf numFmtId="0" fontId="8" fillId="0" borderId="8" xfId="0" applyFont="1" applyBorder="1"/>
    <xf numFmtId="0" fontId="13" fillId="0" borderId="0" xfId="1" applyFont="1"/>
    <xf numFmtId="0" fontId="14" fillId="0" borderId="0" xfId="0" applyFont="1"/>
    <xf numFmtId="0" fontId="13" fillId="0" borderId="0" xfId="1" applyFont="1" applyAlignment="1"/>
    <xf numFmtId="10" fontId="13" fillId="0" borderId="0" xfId="1" applyNumberFormat="1" applyFont="1" applyFill="1" applyBorder="1" applyAlignment="1"/>
    <xf numFmtId="0" fontId="15" fillId="9" borderId="0" xfId="0" applyFont="1" applyFill="1" applyAlignment="1">
      <alignment horizontal="right"/>
    </xf>
    <xf numFmtId="0" fontId="15" fillId="9" borderId="0" xfId="0" applyFont="1" applyFill="1" applyAlignment="1">
      <alignment horizontal="center"/>
    </xf>
    <xf numFmtId="0" fontId="16" fillId="9" borderId="0" xfId="0" applyFont="1" applyFill="1"/>
    <xf numFmtId="0" fontId="15" fillId="9" borderId="0" xfId="0" applyFont="1" applyFill="1"/>
    <xf numFmtId="10" fontId="15" fillId="9" borderId="0" xfId="0" applyNumberFormat="1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/>
    <xf numFmtId="0" fontId="17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cadcny:cur" TargetMode="External"/><Relationship Id="rId13" Type="http://schemas.openxmlformats.org/officeDocument/2006/relationships/hyperlink" Target="https://fred.stlouisfed.org/series/FEDFUNDS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tradingeconomics.com/china/government-bond-yield" TargetMode="External"/><Relationship Id="rId7" Type="http://schemas.openxmlformats.org/officeDocument/2006/relationships/hyperlink" Target="https://tradingeconomics.com/bonds" TargetMode="External"/><Relationship Id="rId12" Type="http://schemas.openxmlformats.org/officeDocument/2006/relationships/hyperlink" Target="https://tradingeconomics.com/euro-area/currency" TargetMode="External"/><Relationship Id="rId17" Type="http://schemas.openxmlformats.org/officeDocument/2006/relationships/hyperlink" Target="https://www.spglobal.com/spdji/en/indices/fixed-income/sp-china-corporate-bond-index/" TargetMode="External"/><Relationship Id="rId2" Type="http://schemas.openxmlformats.org/officeDocument/2006/relationships/hyperlink" Target="https://iftp.chinamoney.com.cn/chinese/scsjzqxx/" TargetMode="External"/><Relationship Id="rId16" Type="http://schemas.openxmlformats.org/officeDocument/2006/relationships/hyperlink" Target="https://fred.stlouisfed.org/series/BAMLC0A2CAAEY" TargetMode="External"/><Relationship Id="rId1" Type="http://schemas.openxmlformats.org/officeDocument/2006/relationships/hyperlink" Target="https://yield.chinabond.com.cn/cbweb-mn/yield_main?locale=en_US" TargetMode="External"/><Relationship Id="rId6" Type="http://schemas.openxmlformats.org/officeDocument/2006/relationships/hyperlink" Target="https://tradingeconomics.com/china/currency" TargetMode="External"/><Relationship Id="rId11" Type="http://schemas.openxmlformats.org/officeDocument/2006/relationships/hyperlink" Target="https://tradingeconomics.com/japan/currency" TargetMode="External"/><Relationship Id="rId5" Type="http://schemas.openxmlformats.org/officeDocument/2006/relationships/hyperlink" Target="https://tradingeconomics.com/currencies" TargetMode="External"/><Relationship Id="rId15" Type="http://schemas.openxmlformats.org/officeDocument/2006/relationships/hyperlink" Target="https://fred.stlouisfed.org/series/BAMLC0A4CBBBEY" TargetMode="External"/><Relationship Id="rId10" Type="http://schemas.openxmlformats.org/officeDocument/2006/relationships/hyperlink" Target="https://tradingeconomics.com/canada/currency" TargetMode="External"/><Relationship Id="rId4" Type="http://schemas.openxmlformats.org/officeDocument/2006/relationships/hyperlink" Target="https://fred.stlouisfed.org/series/DGS10" TargetMode="External"/><Relationship Id="rId9" Type="http://schemas.openxmlformats.org/officeDocument/2006/relationships/hyperlink" Target="https://tradingeconomics.com/hkdcny:cur" TargetMode="External"/><Relationship Id="rId14" Type="http://schemas.openxmlformats.org/officeDocument/2006/relationships/hyperlink" Target="https://tradingeconomics.com/china/interest-rat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china/current-account" TargetMode="External"/><Relationship Id="rId13" Type="http://schemas.openxmlformats.org/officeDocument/2006/relationships/hyperlink" Target="https://www.conference-board.org/topics/us-leading-indicators" TargetMode="External"/><Relationship Id="rId18" Type="http://schemas.openxmlformats.org/officeDocument/2006/relationships/hyperlink" Target="https://fred.stlouisfed.org/series/CHNB6FATT01CXCUQ" TargetMode="External"/><Relationship Id="rId3" Type="http://schemas.openxmlformats.org/officeDocument/2006/relationships/hyperlink" Target="https://fred.stlouisfed.org/series/CPALTT01CNM659N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tradingeconomics.com/china/balance-of-trade" TargetMode="External"/><Relationship Id="rId12" Type="http://schemas.openxmlformats.org/officeDocument/2006/relationships/hyperlink" Target="https://www.conference-board.org/topics/business-cycle-indicators" TargetMode="External"/><Relationship Id="rId17" Type="http://schemas.openxmlformats.org/officeDocument/2006/relationships/hyperlink" Target="https://fred.stlouisfed.org/series/VIXCLS" TargetMode="External"/><Relationship Id="rId2" Type="http://schemas.openxmlformats.org/officeDocument/2006/relationships/hyperlink" Target="https://fred.stlouisfed.org/series/FPCPITOTLZGHKG" TargetMode="External"/><Relationship Id="rId16" Type="http://schemas.openxmlformats.org/officeDocument/2006/relationships/hyperlink" Target="https://en.macromicro.me/collections/8/us-industry-relative/55/ism-nonmanus" TargetMode="External"/><Relationship Id="rId20" Type="http://schemas.openxmlformats.org/officeDocument/2006/relationships/hyperlink" Target="https://fred.stlouisfed.org/series/CHNB6CATT00CXCUQ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forecast" TargetMode="External"/><Relationship Id="rId11" Type="http://schemas.openxmlformats.org/officeDocument/2006/relationships/hyperlink" Target="https://en.macromicro.me/collections/25/cn-industry-relative/233/cn-nmi-caixin" TargetMode="External"/><Relationship Id="rId5" Type="http://schemas.openxmlformats.org/officeDocument/2006/relationships/hyperlink" Target="https://tradingeconomics.com/country-list/gdp-growth-rate" TargetMode="External"/><Relationship Id="rId15" Type="http://schemas.openxmlformats.org/officeDocument/2006/relationships/hyperlink" Target="https://en.macromicro.me/collections/8/us-industry-relative/54/ism" TargetMode="External"/><Relationship Id="rId10" Type="http://schemas.openxmlformats.org/officeDocument/2006/relationships/hyperlink" Target="https://en.macromicro.me/collections/25/cn-industry-relative/232/cn-pmi-caixin" TargetMode="External"/><Relationship Id="rId19" Type="http://schemas.openxmlformats.org/officeDocument/2006/relationships/hyperlink" Target="https://fred.stlouisfed.org/series/CHNB6FARA01CXCUQ" TargetMode="External"/><Relationship Id="rId4" Type="http://schemas.openxmlformats.org/officeDocument/2006/relationships/hyperlink" Target="https://tradingeconomics.com/country-list/inflation-rate" TargetMode="External"/><Relationship Id="rId9" Type="http://schemas.openxmlformats.org/officeDocument/2006/relationships/hyperlink" Target="https://www.conference-board.org/topics/global-economic-outlook" TargetMode="External"/><Relationship Id="rId14" Type="http://schemas.openxmlformats.org/officeDocument/2006/relationships/hyperlink" Target="https://tradingeconomics.com/united-states/forecas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radingeconomics.com/commodities" TargetMode="External"/><Relationship Id="rId7" Type="http://schemas.openxmlformats.org/officeDocument/2006/relationships/hyperlink" Target="https://tradingeconomics.com/commodity/natural-gas" TargetMode="External"/><Relationship Id="rId2" Type="http://schemas.openxmlformats.org/officeDocument/2006/relationships/hyperlink" Target="https://tradingeconomics.com/commodity/gold" TargetMode="External"/><Relationship Id="rId1" Type="http://schemas.openxmlformats.org/officeDocument/2006/relationships/hyperlink" Target="https://tradingeconomics.com/commodity/crude-oil" TargetMode="External"/><Relationship Id="rId6" Type="http://schemas.openxmlformats.org/officeDocument/2006/relationships/hyperlink" Target="https://tradingeconomics.com/commodity/coal" TargetMode="External"/><Relationship Id="rId5" Type="http://schemas.openxmlformats.org/officeDocument/2006/relationships/hyperlink" Target="https://tradingeconomics.com/commodity/crb" TargetMode="External"/><Relationship Id="rId4" Type="http://schemas.openxmlformats.org/officeDocument/2006/relationships/hyperlink" Target="https://tradingeconomics.com/commodity/whea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hk.centanet.com/CCI/CC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33"/>
  <sheetViews>
    <sheetView showGridLines="0" zoomScale="114" zoomScaleNormal="100" workbookViewId="0">
      <selection activeCell="B18" sqref="B18"/>
    </sheetView>
  </sheetViews>
  <sheetFormatPr defaultColWidth="8.796875" defaultRowHeight="13.9"/>
  <cols>
    <col min="1" max="1" width="2.46484375" style="8" customWidth="1"/>
    <col min="2" max="2" width="47.796875" style="8" customWidth="1"/>
    <col min="3" max="6" width="20.796875" style="8" customWidth="1"/>
    <col min="7" max="16384" width="8.796875" style="8"/>
  </cols>
  <sheetData>
    <row r="2" spans="1:6" ht="15">
      <c r="A2" s="3"/>
      <c r="B2" s="2" t="s">
        <v>61</v>
      </c>
      <c r="C2" s="23" t="s">
        <v>1</v>
      </c>
      <c r="D2" s="23" t="s">
        <v>71</v>
      </c>
      <c r="E2" s="23" t="s">
        <v>2</v>
      </c>
      <c r="F2" s="24" t="s">
        <v>62</v>
      </c>
    </row>
    <row r="3" spans="1:6">
      <c r="B3" s="8" t="s">
        <v>151</v>
      </c>
      <c r="C3" s="13">
        <v>4.2000000000000003E-2</v>
      </c>
      <c r="D3" s="14">
        <v>1.8100000000000002E-2</v>
      </c>
      <c r="E3" s="13">
        <v>2.7650000000000001E-2</v>
      </c>
      <c r="F3" s="14"/>
    </row>
    <row r="4" spans="1:6">
      <c r="B4" s="8" t="s">
        <v>63</v>
      </c>
      <c r="C4" s="13">
        <v>5.2299999999999999E-2</v>
      </c>
      <c r="D4" s="14">
        <v>6.5000000000000002E-2</v>
      </c>
      <c r="E4" s="19"/>
      <c r="F4" s="14"/>
    </row>
    <row r="5" spans="1:6" ht="14.25" thickBot="1">
      <c r="B5" s="25" t="s">
        <v>64</v>
      </c>
      <c r="C5" s="17"/>
      <c r="D5" s="18">
        <v>0.16</v>
      </c>
      <c r="E5" s="20"/>
      <c r="F5" s="18"/>
    </row>
    <row r="6" spans="1:6" ht="14.25" thickTop="1">
      <c r="B6" s="7" t="s">
        <v>111</v>
      </c>
      <c r="C6" s="21">
        <f>MAX(7%,C4)</f>
        <v>7.0000000000000007E-2</v>
      </c>
      <c r="D6" s="21">
        <f>MAX(D4,C6*1.15)</f>
        <v>8.0500000000000002E-2</v>
      </c>
      <c r="E6" s="21">
        <f>(C6+D6)/2</f>
        <v>7.5250000000000011E-2</v>
      </c>
      <c r="F6" s="21"/>
    </row>
    <row r="8" spans="1:6" ht="15">
      <c r="A8" s="3"/>
      <c r="B8" s="2" t="s">
        <v>72</v>
      </c>
      <c r="C8" s="13">
        <v>0.15</v>
      </c>
    </row>
    <row r="10" spans="1:6">
      <c r="B10" s="8" t="s">
        <v>88</v>
      </c>
      <c r="C10" s="26" t="s">
        <v>89</v>
      </c>
      <c r="E10" s="27"/>
    </row>
    <row r="11" spans="1:6">
      <c r="E11" s="27"/>
    </row>
    <row r="12" spans="1:6">
      <c r="B12" s="8" t="s">
        <v>152</v>
      </c>
      <c r="C12" s="26" t="s">
        <v>149</v>
      </c>
      <c r="E12" s="27"/>
    </row>
    <row r="13" spans="1:6">
      <c r="B13" s="4" t="s">
        <v>150</v>
      </c>
      <c r="C13" s="26" t="s">
        <v>70</v>
      </c>
    </row>
    <row r="14" spans="1:6">
      <c r="B14" s="4" t="s">
        <v>158</v>
      </c>
      <c r="C14" s="26" t="s">
        <v>157</v>
      </c>
    </row>
    <row r="15" spans="1:6">
      <c r="B15" s="4" t="s">
        <v>153</v>
      </c>
      <c r="C15" s="26" t="s">
        <v>157</v>
      </c>
    </row>
    <row r="16" spans="1:6">
      <c r="C16" s="55"/>
    </row>
    <row r="17" spans="1:6">
      <c r="B17" s="8" t="s">
        <v>156</v>
      </c>
      <c r="C17" s="26" t="s">
        <v>155</v>
      </c>
    </row>
    <row r="18" spans="1:6">
      <c r="B18" s="4" t="s">
        <v>154</v>
      </c>
      <c r="C18" s="26" t="s">
        <v>65</v>
      </c>
    </row>
    <row r="19" spans="1:6">
      <c r="B19" s="4" t="s">
        <v>160</v>
      </c>
      <c r="C19" s="26" t="s">
        <v>159</v>
      </c>
    </row>
    <row r="20" spans="1:6">
      <c r="B20" s="4" t="s">
        <v>68</v>
      </c>
      <c r="C20" s="26" t="s">
        <v>66</v>
      </c>
    </row>
    <row r="21" spans="1:6">
      <c r="B21" s="4" t="s">
        <v>69</v>
      </c>
      <c r="C21" s="26" t="s">
        <v>67</v>
      </c>
    </row>
    <row r="23" spans="1:6" ht="15">
      <c r="A23" s="3"/>
      <c r="B23" s="2" t="s">
        <v>112</v>
      </c>
      <c r="C23" s="23"/>
      <c r="D23" s="23"/>
      <c r="E23" s="23"/>
      <c r="F23" s="23"/>
    </row>
    <row r="24" spans="1:6">
      <c r="B24" s="6" t="s">
        <v>84</v>
      </c>
      <c r="C24" s="26" t="s">
        <v>85</v>
      </c>
    </row>
    <row r="26" spans="1:6">
      <c r="B26" s="6" t="s">
        <v>87</v>
      </c>
      <c r="C26" s="26" t="s">
        <v>86</v>
      </c>
    </row>
    <row r="27" spans="1:6">
      <c r="B27" s="6" t="s">
        <v>96</v>
      </c>
      <c r="C27" s="26" t="s">
        <v>97</v>
      </c>
    </row>
    <row r="28" spans="1:6">
      <c r="B28" s="8" t="s">
        <v>95</v>
      </c>
      <c r="C28" s="26" t="s">
        <v>94</v>
      </c>
    </row>
    <row r="30" spans="1:6">
      <c r="B30" s="8" t="s">
        <v>99</v>
      </c>
      <c r="C30" s="26" t="s">
        <v>98</v>
      </c>
    </row>
    <row r="31" spans="1:6">
      <c r="B31" s="8" t="s">
        <v>101</v>
      </c>
      <c r="C31" s="26" t="s">
        <v>100</v>
      </c>
    </row>
    <row r="33" spans="2:3">
      <c r="B33" s="8" t="s">
        <v>102</v>
      </c>
      <c r="C33" s="26" t="s">
        <v>103</v>
      </c>
    </row>
  </sheetData>
  <phoneticPr fontId="11" type="noConversion"/>
  <hyperlinks>
    <hyperlink ref="C21" r:id="rId1" xr:uid="{DB671679-E839-B64A-AD4E-6D8A323DAFC3}"/>
    <hyperlink ref="C20" r:id="rId2" xr:uid="{9CB8AD70-9E02-9A41-8E3A-990A0C1E81AE}"/>
    <hyperlink ref="C18" r:id="rId3" xr:uid="{45D5643F-FA1A-3C48-B2D9-4B6082295A37}"/>
    <hyperlink ref="C13" r:id="rId4" xr:uid="{8FF27AF7-25A6-F443-A0E6-DAC1AFC8FB4A}"/>
    <hyperlink ref="C24" r:id="rId5" xr:uid="{16104B09-A651-7A41-A777-F49F69D02554}"/>
    <hyperlink ref="C26" r:id="rId6" xr:uid="{BFEB5D28-D16E-9545-989F-F86E412707A9}"/>
    <hyperlink ref="C10" r:id="rId7" xr:uid="{E414D4D1-755D-2A43-AB81-B4A0517E9107}"/>
    <hyperlink ref="C28" r:id="rId8" xr:uid="{645528C6-7225-564E-908E-A85650E1CCD6}"/>
    <hyperlink ref="C27" r:id="rId9" xr:uid="{0B036CAC-824D-E543-8C48-9EDDC7350EA2}"/>
    <hyperlink ref="C30" r:id="rId10" xr:uid="{EF5F9EA6-9DD5-1C42-A0E5-61DBB0A5A02F}"/>
    <hyperlink ref="C31" r:id="rId11" xr:uid="{1DE792CC-A9C9-BB47-A69A-D22E477A4A3B}"/>
    <hyperlink ref="C33" r:id="rId12" xr:uid="{E7131674-9823-C34D-8EBB-49D25F896885}"/>
    <hyperlink ref="C12" r:id="rId13" xr:uid="{BD25C893-4B01-48BE-AB6E-FA9F70DB6325}"/>
    <hyperlink ref="C17" r:id="rId14" xr:uid="{01B23463-056A-45A3-AFE5-8FCBFF68216B}"/>
    <hyperlink ref="C15" r:id="rId15" display="https://fred.stlouisfed.org/series/BAMLC0A4CBBBEY" xr:uid="{35ACA25B-AF93-B04F-A9DD-9D3D634DC7A6}"/>
    <hyperlink ref="C14" r:id="rId16" xr:uid="{410CC38F-2D01-4044-AE85-C4E978B37B55}"/>
    <hyperlink ref="C19" r:id="rId17" location="overview" xr:uid="{85EC9358-C071-4DB7-96C6-D513DABB95B7}"/>
  </hyperlinks>
  <pageMargins left="0.7" right="0.7" top="0.75" bottom="0.75" header="0.3" footer="0.3"/>
  <pageSetup orientation="portrait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70"/>
  <sheetViews>
    <sheetView showGridLines="0" zoomScaleNormal="100" workbookViewId="0">
      <selection activeCell="B24" sqref="B24"/>
    </sheetView>
  </sheetViews>
  <sheetFormatPr defaultColWidth="8.796875" defaultRowHeight="13.9"/>
  <cols>
    <col min="1" max="1" width="2.46484375" customWidth="1"/>
    <col min="2" max="2" width="41.796875" customWidth="1"/>
    <col min="3" max="6" width="20.796875" customWidth="1"/>
  </cols>
  <sheetData>
    <row r="2" spans="1:6" ht="15">
      <c r="A2" s="3"/>
      <c r="B2" s="2" t="s">
        <v>114</v>
      </c>
    </row>
    <row r="3" spans="1:6">
      <c r="B3" s="53" t="s">
        <v>119</v>
      </c>
      <c r="C3" s="16" t="s">
        <v>139</v>
      </c>
    </row>
    <row r="4" spans="1:6">
      <c r="B4" s="6" t="s">
        <v>118</v>
      </c>
      <c r="C4" s="16" t="s">
        <v>140</v>
      </c>
    </row>
    <row r="5" spans="1:6">
      <c r="B5" s="6" t="s">
        <v>117</v>
      </c>
      <c r="C5" s="16" t="s">
        <v>141</v>
      </c>
    </row>
    <row r="7" spans="1:6">
      <c r="B7" s="53" t="s">
        <v>116</v>
      </c>
      <c r="C7" s="16" t="s">
        <v>115</v>
      </c>
    </row>
    <row r="8" spans="1:6">
      <c r="B8" s="6" t="s">
        <v>118</v>
      </c>
      <c r="C8" s="16" t="s">
        <v>133</v>
      </c>
    </row>
    <row r="9" spans="1:6">
      <c r="B9" s="6" t="s">
        <v>134</v>
      </c>
      <c r="C9" s="16" t="s">
        <v>135</v>
      </c>
    </row>
    <row r="11" spans="1:6" ht="15">
      <c r="A11" s="3"/>
      <c r="B11" s="2" t="s">
        <v>120</v>
      </c>
      <c r="C11" s="23"/>
      <c r="D11" s="23"/>
      <c r="E11" s="23"/>
      <c r="F11" s="54"/>
    </row>
    <row r="12" spans="1:6">
      <c r="A12" s="8"/>
      <c r="B12" s="4" t="s">
        <v>90</v>
      </c>
      <c r="C12" s="26" t="s">
        <v>91</v>
      </c>
      <c r="D12" s="8"/>
      <c r="E12" s="8"/>
      <c r="F12" s="8"/>
    </row>
    <row r="13" spans="1:6">
      <c r="A13" s="8"/>
      <c r="E13" s="8"/>
      <c r="F13" s="8"/>
    </row>
    <row r="14" spans="1:6">
      <c r="A14" s="8"/>
      <c r="B14" s="4" t="s">
        <v>93</v>
      </c>
      <c r="C14" s="26" t="s">
        <v>92</v>
      </c>
      <c r="E14" s="8"/>
      <c r="F14" s="8"/>
    </row>
    <row r="15" spans="1:6">
      <c r="A15" s="8"/>
      <c r="B15" s="6" t="s">
        <v>56</v>
      </c>
      <c r="C15" s="28" t="s">
        <v>55</v>
      </c>
      <c r="E15" s="8"/>
      <c r="F15" s="8"/>
    </row>
    <row r="16" spans="1:6">
      <c r="A16" s="8"/>
      <c r="B16" s="6" t="s">
        <v>57</v>
      </c>
      <c r="C16" s="29" t="s">
        <v>60</v>
      </c>
      <c r="E16" s="8"/>
      <c r="F16" s="8"/>
    </row>
    <row r="17" spans="1:3">
      <c r="B17" s="6" t="s">
        <v>58</v>
      </c>
      <c r="C17" s="29" t="s">
        <v>59</v>
      </c>
    </row>
    <row r="19" spans="1:3" ht="15">
      <c r="A19" s="3"/>
      <c r="B19" s="2" t="s">
        <v>121</v>
      </c>
    </row>
    <row r="20" spans="1:3">
      <c r="B20" s="53" t="s">
        <v>119</v>
      </c>
    </row>
    <row r="21" spans="1:3">
      <c r="B21" t="s">
        <v>125</v>
      </c>
    </row>
    <row r="22" spans="1:3">
      <c r="B22" t="s">
        <v>126</v>
      </c>
    </row>
    <row r="23" spans="1:3">
      <c r="B23" t="s">
        <v>127</v>
      </c>
    </row>
    <row r="24" spans="1:3">
      <c r="B24" t="s">
        <v>128</v>
      </c>
    </row>
    <row r="26" spans="1:3">
      <c r="B26" s="53" t="s">
        <v>122</v>
      </c>
      <c r="C26" s="16" t="s">
        <v>123</v>
      </c>
    </row>
    <row r="27" spans="1:3">
      <c r="B27" t="s">
        <v>125</v>
      </c>
      <c r="C27" s="16" t="s">
        <v>124</v>
      </c>
    </row>
    <row r="28" spans="1:3">
      <c r="B28" t="s">
        <v>126</v>
      </c>
      <c r="C28" s="16" t="s">
        <v>148</v>
      </c>
    </row>
    <row r="29" spans="1:3">
      <c r="B29" t="s">
        <v>127</v>
      </c>
      <c r="C29" s="16" t="s">
        <v>146</v>
      </c>
    </row>
    <row r="30" spans="1:3">
      <c r="B30" t="s">
        <v>128</v>
      </c>
      <c r="C30" s="16" t="s">
        <v>147</v>
      </c>
    </row>
    <row r="32" spans="1:3" ht="15">
      <c r="A32" s="3"/>
      <c r="B32" s="2" t="s">
        <v>129</v>
      </c>
    </row>
    <row r="33" spans="1:6">
      <c r="B33" s="15" t="s">
        <v>131</v>
      </c>
      <c r="C33" s="16" t="s">
        <v>130</v>
      </c>
    </row>
    <row r="34" spans="1:6">
      <c r="B34" s="6"/>
    </row>
    <row r="35" spans="1:6">
      <c r="B35" s="53" t="s">
        <v>132</v>
      </c>
      <c r="C35" s="16" t="s">
        <v>138</v>
      </c>
    </row>
    <row r="36" spans="1:6">
      <c r="B36" s="53" t="s">
        <v>136</v>
      </c>
      <c r="C36" s="16" t="s">
        <v>137</v>
      </c>
    </row>
    <row r="38" spans="1:6" ht="15">
      <c r="A38" s="3"/>
      <c r="B38" s="2" t="s">
        <v>145</v>
      </c>
      <c r="C38" s="16" t="s">
        <v>144</v>
      </c>
    </row>
    <row r="40" spans="1:6" ht="15">
      <c r="A40" s="3"/>
      <c r="B40" s="12" t="s">
        <v>54</v>
      </c>
      <c r="C40" s="11" t="s">
        <v>71</v>
      </c>
      <c r="D40" s="5" t="s">
        <v>1</v>
      </c>
    </row>
    <row r="41" spans="1:6">
      <c r="A41" s="4"/>
      <c r="B41" s="46" t="s">
        <v>53</v>
      </c>
      <c r="C41" s="10"/>
      <c r="D41" s="9"/>
      <c r="E41" t="s">
        <v>113</v>
      </c>
    </row>
    <row r="42" spans="1:6">
      <c r="A42" s="4"/>
      <c r="B42" s="47" t="s">
        <v>52</v>
      </c>
      <c r="C42" s="35" t="s">
        <v>51</v>
      </c>
      <c r="D42" s="35" t="s">
        <v>51</v>
      </c>
      <c r="E42" s="30">
        <f t="shared" ref="E42:F45" si="0">IF(LEFT(C42,1)="H",1,IF(LEFT(C42,1)="C",-1,0))</f>
        <v>-1</v>
      </c>
      <c r="F42" s="30">
        <f t="shared" si="0"/>
        <v>-1</v>
      </c>
    </row>
    <row r="43" spans="1:6">
      <c r="A43" s="4"/>
      <c r="B43" s="47" t="s">
        <v>50</v>
      </c>
      <c r="C43" s="36" t="s">
        <v>48</v>
      </c>
      <c r="D43" s="36" t="s">
        <v>49</v>
      </c>
      <c r="E43" s="30">
        <f t="shared" si="0"/>
        <v>1</v>
      </c>
      <c r="F43" s="30">
        <f t="shared" si="0"/>
        <v>-1</v>
      </c>
    </row>
    <row r="44" spans="1:6">
      <c r="A44" s="4"/>
      <c r="B44" s="47" t="s">
        <v>47</v>
      </c>
      <c r="C44" s="37" t="s">
        <v>46</v>
      </c>
      <c r="D44" s="37" t="s">
        <v>46</v>
      </c>
      <c r="E44" s="30">
        <f t="shared" si="0"/>
        <v>-1</v>
      </c>
      <c r="F44" s="30">
        <f t="shared" si="0"/>
        <v>-1</v>
      </c>
    </row>
    <row r="45" spans="1:6">
      <c r="A45" s="4"/>
      <c r="B45" s="48" t="s">
        <v>45</v>
      </c>
      <c r="C45" s="38" t="s">
        <v>14</v>
      </c>
      <c r="D45" s="38" t="s">
        <v>44</v>
      </c>
      <c r="E45" s="30">
        <f t="shared" si="0"/>
        <v>0</v>
      </c>
      <c r="F45" s="30">
        <f t="shared" si="0"/>
        <v>-1</v>
      </c>
    </row>
    <row r="46" spans="1:6">
      <c r="A46" s="4"/>
      <c r="B46" s="49" t="s">
        <v>43</v>
      </c>
      <c r="C46" s="39" t="str">
        <f>IF(SUM(E42:E45)&gt;=3, "Hot", IF(SUM(E42:E45)&lt;=-3,"Cold", "Mixed"))</f>
        <v>Mixed</v>
      </c>
      <c r="D46" s="39" t="str">
        <f>IF(SUM(F42:F45)&gt;=3, "Hot", IF(SUM(F42:F45)&lt;=-3,"Cold", "Mixed"))</f>
        <v>Cold</v>
      </c>
      <c r="E46" s="30">
        <f>IF(LEFT(C46,1)="H",2,IF(LEFT(C46,1)="C",-1,0))</f>
        <v>0</v>
      </c>
      <c r="F46" s="30">
        <f>IF(LEFT(D46,1)="H",2,IF(LEFT(D46,1)="C",-1,0))</f>
        <v>-1</v>
      </c>
    </row>
    <row r="47" spans="1:6">
      <c r="A47" s="4"/>
      <c r="B47" s="47" t="s">
        <v>42</v>
      </c>
      <c r="C47" s="35" t="s">
        <v>41</v>
      </c>
      <c r="D47" s="35" t="s">
        <v>41</v>
      </c>
      <c r="E47" s="30">
        <f t="shared" ref="E47:F50" si="1">IF(LEFT(C47,1)="H",1,IF(LEFT(C47,1)="C",-1,0))</f>
        <v>-1</v>
      </c>
      <c r="F47" s="30">
        <f t="shared" si="1"/>
        <v>-1</v>
      </c>
    </row>
    <row r="48" spans="1:6">
      <c r="A48" s="4"/>
      <c r="B48" s="47" t="s">
        <v>40</v>
      </c>
      <c r="C48" s="35" t="s">
        <v>39</v>
      </c>
      <c r="D48" s="35" t="s">
        <v>39</v>
      </c>
      <c r="E48" s="30">
        <f t="shared" si="1"/>
        <v>-1</v>
      </c>
      <c r="F48" s="30">
        <f t="shared" si="1"/>
        <v>-1</v>
      </c>
    </row>
    <row r="49" spans="1:6">
      <c r="A49" s="4"/>
      <c r="B49" s="47" t="s">
        <v>38</v>
      </c>
      <c r="C49" s="38" t="s">
        <v>14</v>
      </c>
      <c r="D49" s="38" t="s">
        <v>37</v>
      </c>
      <c r="E49" s="30">
        <f t="shared" si="1"/>
        <v>0</v>
      </c>
      <c r="F49" s="30">
        <f t="shared" si="1"/>
        <v>-1</v>
      </c>
    </row>
    <row r="50" spans="1:6">
      <c r="A50" s="4"/>
      <c r="B50" s="47" t="s">
        <v>36</v>
      </c>
      <c r="C50" s="38" t="s">
        <v>35</v>
      </c>
      <c r="D50" s="38" t="s">
        <v>35</v>
      </c>
      <c r="E50" s="30">
        <f t="shared" si="1"/>
        <v>-1</v>
      </c>
      <c r="F50" s="30">
        <f t="shared" si="1"/>
        <v>-1</v>
      </c>
    </row>
    <row r="51" spans="1:6">
      <c r="A51" s="4"/>
      <c r="B51" s="49" t="s">
        <v>34</v>
      </c>
      <c r="C51" s="40" t="str">
        <f>IF(SUM(E47:E50)&gt;=3, "Hot", IF(SUM(E47:E50)&lt;=-3,"Cold", "Mixed"))</f>
        <v>Cold</v>
      </c>
      <c r="D51" s="40" t="str">
        <f>IF(SUM(F47:F50)&gt;=3, "Hot", IF(SUM(F47:F50)&lt;=-3,"Cold", "Mixed"))</f>
        <v>Cold</v>
      </c>
      <c r="E51" s="30">
        <f>IF(LEFT(C51,1)="H",2,IF(LEFT(C51,1)="C",-1,0))</f>
        <v>-1</v>
      </c>
      <c r="F51" s="30">
        <f>IF(LEFT(D51,1)="H",2,IF(LEFT(D51,1)="C",-1,0))</f>
        <v>-1</v>
      </c>
    </row>
    <row r="52" spans="1:6" ht="27.75">
      <c r="A52" s="4"/>
      <c r="B52" s="47" t="s">
        <v>33</v>
      </c>
      <c r="C52" s="35" t="s">
        <v>31</v>
      </c>
      <c r="D52" s="35" t="s">
        <v>32</v>
      </c>
      <c r="E52" s="30">
        <f t="shared" ref="E52:F55" si="2">IF(LEFT(C52,1)="H",1,IF(LEFT(C52,1)="C",-1,0))</f>
        <v>1</v>
      </c>
      <c r="F52" s="30">
        <f t="shared" si="2"/>
        <v>-1</v>
      </c>
    </row>
    <row r="53" spans="1:6">
      <c r="A53" s="4"/>
      <c r="B53" s="47" t="s">
        <v>30</v>
      </c>
      <c r="C53" s="35" t="s">
        <v>14</v>
      </c>
      <c r="D53" s="35" t="s">
        <v>29</v>
      </c>
      <c r="E53" s="30">
        <f t="shared" si="2"/>
        <v>0</v>
      </c>
      <c r="F53" s="30">
        <f t="shared" si="2"/>
        <v>-1</v>
      </c>
    </row>
    <row r="54" spans="1:6">
      <c r="A54" s="4"/>
      <c r="B54" s="47" t="s">
        <v>28</v>
      </c>
      <c r="C54" s="35" t="s">
        <v>14</v>
      </c>
      <c r="D54" s="35" t="s">
        <v>27</v>
      </c>
      <c r="E54" s="30">
        <f t="shared" si="2"/>
        <v>0</v>
      </c>
      <c r="F54" s="30">
        <f t="shared" si="2"/>
        <v>-1</v>
      </c>
    </row>
    <row r="55" spans="1:6">
      <c r="A55" s="4"/>
      <c r="B55" s="47" t="s">
        <v>26</v>
      </c>
      <c r="C55" s="35" t="s">
        <v>14</v>
      </c>
      <c r="D55" s="35" t="s">
        <v>25</v>
      </c>
      <c r="E55" s="30">
        <f t="shared" si="2"/>
        <v>0</v>
      </c>
      <c r="F55" s="30">
        <f t="shared" si="2"/>
        <v>-1</v>
      </c>
    </row>
    <row r="56" spans="1:6">
      <c r="A56" s="4"/>
      <c r="B56" s="49" t="s">
        <v>24</v>
      </c>
      <c r="C56" s="40" t="str">
        <f>IF(SUM(E52:E55)&gt;=3, "Hot", IF(SUM(E52:E55)&lt;=-3,"Cold", "Mixed"))</f>
        <v>Mixed</v>
      </c>
      <c r="D56" s="40" t="str">
        <f>IF(SUM(F52:F55)&gt;=3, "Hot", IF(SUM(F52:F55)&lt;=-3,"Cold", "Mixed"))</f>
        <v>Cold</v>
      </c>
      <c r="E56" s="30">
        <f>IF(LEFT(C56,1)="H",2,IF(LEFT(C56,1)="C",-1,0))</f>
        <v>0</v>
      </c>
      <c r="F56" s="30">
        <f>IF(LEFT(D56,1)="H",2,IF(LEFT(D56,1)="C",-1,0))</f>
        <v>-1</v>
      </c>
    </row>
    <row r="57" spans="1:6" ht="27.75">
      <c r="A57" s="4"/>
      <c r="B57" s="47" t="s">
        <v>23</v>
      </c>
      <c r="C57" s="35" t="s">
        <v>21</v>
      </c>
      <c r="D57" s="35" t="s">
        <v>22</v>
      </c>
      <c r="E57" s="30">
        <f t="shared" ref="E57:F60" si="3">IF(LEFT(C57,1)="H",1,IF(LEFT(C57,1)="C",-1,0))</f>
        <v>0</v>
      </c>
      <c r="F57" s="30">
        <f t="shared" si="3"/>
        <v>-1</v>
      </c>
    </row>
    <row r="58" spans="1:6" ht="27.75">
      <c r="A58" s="4"/>
      <c r="B58" s="47" t="s">
        <v>20</v>
      </c>
      <c r="C58" s="35" t="s">
        <v>14</v>
      </c>
      <c r="D58" s="35" t="s">
        <v>19</v>
      </c>
      <c r="E58" s="30">
        <f t="shared" si="3"/>
        <v>0</v>
      </c>
      <c r="F58" s="30">
        <f t="shared" si="3"/>
        <v>-1</v>
      </c>
    </row>
    <row r="59" spans="1:6">
      <c r="A59" s="4"/>
      <c r="B59" s="47" t="s">
        <v>18</v>
      </c>
      <c r="C59" s="35" t="s">
        <v>17</v>
      </c>
      <c r="D59" s="35" t="s">
        <v>14</v>
      </c>
      <c r="E59" s="30">
        <f t="shared" si="3"/>
        <v>1</v>
      </c>
      <c r="F59" s="30">
        <f t="shared" si="3"/>
        <v>0</v>
      </c>
    </row>
    <row r="60" spans="1:6" ht="27.75">
      <c r="A60" s="4"/>
      <c r="B60" s="47" t="s">
        <v>16</v>
      </c>
      <c r="C60" s="35" t="s">
        <v>14</v>
      </c>
      <c r="D60" s="35" t="s">
        <v>15</v>
      </c>
      <c r="E60" s="30">
        <f t="shared" si="3"/>
        <v>0</v>
      </c>
      <c r="F60" s="30">
        <f t="shared" si="3"/>
        <v>-1</v>
      </c>
    </row>
    <row r="61" spans="1:6">
      <c r="A61" s="4"/>
      <c r="B61" s="49" t="s">
        <v>13</v>
      </c>
      <c r="C61" s="40" t="str">
        <f>IF(SUM(E57:E60)&gt;=3, "Hot", IF(SUM(E57:E60)&lt;=-3,"Cold", "Mixed"))</f>
        <v>Mixed</v>
      </c>
      <c r="D61" s="40" t="str">
        <f>IF(SUM(F57:F60)&gt;=3, "Hot", IF(SUM(F57:F60)&lt;=-3,"Cold", "Mixed"))</f>
        <v>Cold</v>
      </c>
      <c r="E61" s="30">
        <f>IF(LEFT(C61,1)="H",2,IF(LEFT(C61,1)="C",-1,0))</f>
        <v>0</v>
      </c>
      <c r="F61" s="30">
        <f>IF(LEFT(D61,1)="H",2,IF(LEFT(D61,1)="C",-1,0))</f>
        <v>-1</v>
      </c>
    </row>
    <row r="62" spans="1:6" ht="27.75">
      <c r="A62" s="4"/>
      <c r="B62" s="50" t="s">
        <v>12</v>
      </c>
      <c r="C62" s="41" t="str">
        <f>IF(OR(E62=4,E62=-4),"In extreme",IF(E62=0,"In equilibrium",IF(OR(E62&gt;0),"Relatively optimistic","Relatively pessimistic")))</f>
        <v>Relatively pessimistic</v>
      </c>
      <c r="D62" s="41" t="str">
        <f>IF(OR(F62=4,F62=-4),"In extreme",IF(F62=0,"In equilibrium",IF(OR(F62&gt;0),"Relatively optimistic","Relatively pessimistic")))</f>
        <v>In extreme</v>
      </c>
      <c r="E62" s="31">
        <f>SUM(E46,E51,E56,E61)</f>
        <v>-1</v>
      </c>
      <c r="F62" s="31">
        <f>SUM(F46,F51,F56,F61)</f>
        <v>-4</v>
      </c>
    </row>
    <row r="63" spans="1:6">
      <c r="A63" s="4"/>
      <c r="B63" s="42"/>
      <c r="C63" s="42"/>
      <c r="D63" s="42"/>
      <c r="E63" s="32"/>
      <c r="F63" s="32"/>
    </row>
    <row r="64" spans="1:6">
      <c r="A64" s="4"/>
      <c r="B64" s="51" t="s">
        <v>11</v>
      </c>
      <c r="C64" s="43" t="s">
        <v>0</v>
      </c>
      <c r="D64" s="43" t="s">
        <v>1</v>
      </c>
      <c r="E64" s="33"/>
      <c r="F64" s="33"/>
    </row>
    <row r="65" spans="1:6">
      <c r="A65" s="4"/>
      <c r="B65" s="48" t="s">
        <v>10</v>
      </c>
      <c r="C65" s="38" t="s">
        <v>8</v>
      </c>
      <c r="D65" s="38" t="s">
        <v>9</v>
      </c>
      <c r="E65" s="33">
        <f t="shared" ref="E65:F69" si="4">IF(LEFT(C65,1)="H",2,IF(LEFT(C65,1)="C",0,1))</f>
        <v>2</v>
      </c>
      <c r="F65" s="33">
        <f t="shared" si="4"/>
        <v>0</v>
      </c>
    </row>
    <row r="66" spans="1:6">
      <c r="B66" s="48" t="s">
        <v>7</v>
      </c>
      <c r="C66" s="44" t="e">
        <f>IF(Macro!#REF!&gt;=3%, "Hot - High", IF(Macro!#REF!&lt;=1.5%, "Cold - Low", "Mixed - Dormant"))</f>
        <v>#REF!</v>
      </c>
      <c r="D66" s="44" t="e">
        <f>IF(Macro!#REF!&gt;=3%, "Hot - High", IF(Macro!#REF!&lt;=1.5%, "Cold - Low", "Mixed - Dormant"))</f>
        <v>#REF!</v>
      </c>
      <c r="E66" s="33" t="e">
        <f t="shared" si="4"/>
        <v>#REF!</v>
      </c>
      <c r="F66" s="33" t="e">
        <f t="shared" si="4"/>
        <v>#REF!</v>
      </c>
    </row>
    <row r="67" spans="1:6">
      <c r="B67" s="48" t="s">
        <v>6</v>
      </c>
      <c r="C67" s="44" t="str">
        <f>C43</f>
        <v>Hot - Positive</v>
      </c>
      <c r="D67" s="44" t="str">
        <f>D43</f>
        <v>Cold - Negative</v>
      </c>
      <c r="E67" s="33">
        <f t="shared" si="4"/>
        <v>2</v>
      </c>
      <c r="F67" s="33">
        <f t="shared" si="4"/>
        <v>0</v>
      </c>
    </row>
    <row r="68" spans="1:6">
      <c r="B68" s="48" t="s">
        <v>5</v>
      </c>
      <c r="C68" s="44" t="str">
        <f>C49</f>
        <v>Mixed</v>
      </c>
      <c r="D68" s="44" t="str">
        <f>D49</f>
        <v>Cold - High</v>
      </c>
      <c r="E68" s="33">
        <f t="shared" si="4"/>
        <v>1</v>
      </c>
      <c r="F68" s="33">
        <f t="shared" si="4"/>
        <v>0</v>
      </c>
    </row>
    <row r="69" spans="1:6">
      <c r="B69" s="48" t="s">
        <v>4</v>
      </c>
      <c r="C69" s="44" t="str">
        <f>C50</f>
        <v>Cold - Wide</v>
      </c>
      <c r="D69" s="44" t="str">
        <f>D50</f>
        <v>Cold - Wide</v>
      </c>
      <c r="E69" s="33">
        <f t="shared" si="4"/>
        <v>0</v>
      </c>
      <c r="F69" s="33">
        <f t="shared" si="4"/>
        <v>0</v>
      </c>
    </row>
    <row r="70" spans="1:6">
      <c r="B70" s="52" t="s">
        <v>3</v>
      </c>
      <c r="C70" s="45" t="e">
        <f>Macro!#REF!*(1+E70)</f>
        <v>#REF!</v>
      </c>
      <c r="D70" s="45" t="e">
        <f>Macro!#REF!*(1+F70)</f>
        <v>#REF!</v>
      </c>
      <c r="E70" s="34" t="e">
        <f>SUM(E65:E69)/10</f>
        <v>#REF!</v>
      </c>
      <c r="F70" s="34" t="e">
        <f>SUM(F65:F69)/10</f>
        <v>#REF!</v>
      </c>
    </row>
  </sheetData>
  <phoneticPr fontId="11" type="noConversion"/>
  <dataValidations count="19">
    <dataValidation allowBlank="1" sqref="C62:D62" xr:uid="{EA6F9DE9-1D2B-41CE-B86F-59C772E5B0CA}"/>
    <dataValidation type="list" allowBlank="1" sqref="C49:D49" xr:uid="{CB91B3B3-F107-40CA-9A38-987E11E74D07}">
      <formula1>"Hot - Low,Cold - High,Mixed"</formula1>
    </dataValidation>
    <dataValidation type="list" allowBlank="1" sqref="C48:D48" xr:uid="{AF2B28BD-3B2E-4C4F-9341-2D3DF85E4B51}">
      <formula1>"Hot - Easy,Cold - Restrictive,Mixed"</formula1>
    </dataValidation>
    <dataValidation type="list" allowBlank="1" sqref="C43:D43" xr:uid="{80AB7CF9-33FA-49A2-857A-A16511DD9778}">
      <formula1>"Hot - Positive,Cold - Negative,Mixed"</formula1>
    </dataValidation>
    <dataValidation type="list" allowBlank="1" sqref="C59:D59" xr:uid="{CE58FBAB-05BA-429E-979A-A80495C7634A}">
      <formula1>"Hot - Strong,Cold - Weak,Mixed"</formula1>
    </dataValidation>
    <dataValidation type="list" allowBlank="1" sqref="C57:D57" xr:uid="{2E90ABF5-27B6-45EA-924A-726A450132AD}">
      <formula1>"Hot - Average person joins the market,Cold - ""Worse is yet to come"",Mixed - ""Market has bottomed"""</formula1>
    </dataValidation>
    <dataValidation type="list" allowBlank="1" sqref="C52:D52" xr:uid="{50DA1868-046D-4965-A766-6872EAF3DAE7}">
      <formula1>"Hot - Happy to hold,Cold - Rushing for the exits,Mixed"</formula1>
    </dataValidation>
    <dataValidation type="list" allowBlank="1" sqref="C60:D60" xr:uid="{4182A36E-CA23-4874-A9A3-7EBFE34FF04E}">
      <formula1>"Hot - Aggressiveness,Cold - Caution and discipline,Hot - Broad reach,Cold - ""It's uninvestable"",Mixed"</formula1>
    </dataValidation>
    <dataValidation type="list" allowBlank="1" sqref="C55:D55" xr:uid="{EDC56A00-C31B-4484-B8FC-6A57C3B6D758}">
      <formula1>"Hot - Few,Cold - Many,Mixed"</formula1>
    </dataValidation>
    <dataValidation type="list" allowBlank="1" sqref="C53:D53" xr:uid="{01BCA93F-C7F4-4445-82F8-F61AC8C6BEF8}">
      <formula1>"Hot - High,Cold - Low,Mixed"</formula1>
    </dataValidation>
    <dataValidation type="list" allowBlank="1" sqref="C54:D54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C44:D44" xr:uid="{8B23EEE0-8D29-45A7-BABD-272B21016758}">
      <formula1>"Hot - Eager,Cold - Reticent,Mixed"</formula1>
    </dataValidation>
    <dataValidation type="list" allowBlank="1" sqref="C42:D42" xr:uid="{D399A8E6-6D95-4A97-94AE-BF73E0CF82C3}">
      <formula1>"Hot - Vibrant,Cold - Sluggish,Mixed"</formula1>
    </dataValidation>
    <dataValidation type="list" allowBlank="1" sqref="C58:D58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C47:D47" xr:uid="{E29A466E-8A51-4B09-81F0-9E467356D8D5}">
      <formula1>"Hot - Plentiful,Cold - Scarce,Mixed"</formula1>
    </dataValidation>
    <dataValidation type="list" allowBlank="1" sqref="C50:D50" xr:uid="{05972E92-5CCB-4538-80C0-0E3C4DAA650C}">
      <formula1>"Hot - Narrow,Cold - Wide,Mixed"</formula1>
    </dataValidation>
    <dataValidation type="list" allowBlank="1" showInputMessage="1" showErrorMessage="1" sqref="C65:D65" xr:uid="{1E460FDF-FE88-44E4-A4A8-C40EF242A498}">
      <formula1>"Hot - Stimulative, Cold - Tightening, Mixed"</formula1>
    </dataValidation>
    <dataValidation type="list" allowBlank="1" showInputMessage="1" showErrorMessage="1" sqref="C45:D45" xr:uid="{DCF9736D-3C9B-4279-B56F-4C2003DB4929}">
      <formula1>"Hot - Minimal, Cold - Rising, Mixed"</formula1>
    </dataValidation>
    <dataValidation allowBlank="1" showInputMessage="1" showErrorMessage="1" sqref="C67:D69" xr:uid="{1162B5FC-A49C-4643-AD1D-C21129BF3948}"/>
  </dataValidations>
  <hyperlinks>
    <hyperlink ref="C15" r:id="rId1" xr:uid="{05C6860A-F093-492E-A0AF-7D2134D3C356}"/>
    <hyperlink ref="C17" r:id="rId2" xr:uid="{286AD228-59EC-4FB0-A64C-3CB536B18819}"/>
    <hyperlink ref="C16" r:id="rId3" xr:uid="{44FDAB98-97BD-4C87-B095-E2260A9245A6}"/>
    <hyperlink ref="C14" r:id="rId4" xr:uid="{AB6AA105-FF7B-6742-BA96-69BED0C583D4}"/>
    <hyperlink ref="C12" r:id="rId5" xr:uid="{C786C6E9-2989-FC4B-AA0A-06A1D27833B3}"/>
    <hyperlink ref="C7" r:id="rId6" xr:uid="{FD5D5009-8C26-AB48-86DA-0B789563D445}"/>
    <hyperlink ref="C26" r:id="rId7" xr:uid="{6E196EB5-3D15-A147-ACDE-B8B1A5304021}"/>
    <hyperlink ref="C27" r:id="rId8" xr:uid="{00DE5A16-7706-E644-B467-6CCADBE9E885}"/>
    <hyperlink ref="C33" r:id="rId9" xr:uid="{B41B1E3C-5634-4A43-BA29-AF36F5F0E916}"/>
    <hyperlink ref="C8" r:id="rId10" xr:uid="{5EFEED88-0853-564B-8888-2FEFE342C273}"/>
    <hyperlink ref="C9" r:id="rId11" xr:uid="{4EE13153-3103-C943-887C-BBEC04E4F9C9}"/>
    <hyperlink ref="C36" r:id="rId12" xr:uid="{001288B0-6BF5-E54B-AFF6-D66A5EC8CFE1}"/>
    <hyperlink ref="C35" r:id="rId13" xr:uid="{C360C97D-E2C0-FA4E-98E3-E38DC612AA1C}"/>
    <hyperlink ref="C3" r:id="rId14" xr:uid="{370238D7-D831-724D-A577-74D2439DB325}"/>
    <hyperlink ref="C4" r:id="rId15" xr:uid="{516F9566-81AE-0D47-9CB5-97518D92B353}"/>
    <hyperlink ref="C5" r:id="rId16" xr:uid="{25D8E4C0-591B-E04D-A95D-E78E7305BA26}"/>
    <hyperlink ref="C38" r:id="rId17" xr:uid="{EEC48FBB-FE2F-1246-8361-7A3F0A7596B5}"/>
    <hyperlink ref="C29" r:id="rId18" xr:uid="{18D6BB6E-73C3-7A4E-8879-DC8B21FF6798}"/>
    <hyperlink ref="C30" r:id="rId19" xr:uid="{ED69CAAD-88D3-BC4D-95F0-435FA482BF7B}"/>
    <hyperlink ref="C28" r:id="rId20" xr:uid="{2978C95A-E473-7240-B16F-39273A94877A}"/>
  </hyperlinks>
  <pageMargins left="0.7" right="0.7" top="0.75" bottom="0.75" header="0.3" footer="0.3"/>
  <pageSetup orientation="portrait" verticalDpi="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6D35-F870-9847-BA9B-1E2F9FFBE611}">
  <dimension ref="B2:C15"/>
  <sheetViews>
    <sheetView tabSelected="1" workbookViewId="0">
      <selection activeCell="C17" sqref="C17"/>
    </sheetView>
  </sheetViews>
  <sheetFormatPr defaultColWidth="10.6640625" defaultRowHeight="13.9"/>
  <cols>
    <col min="2" max="2" width="24.6640625" customWidth="1"/>
    <col min="3" max="3" width="51" customWidth="1"/>
  </cols>
  <sheetData>
    <row r="2" spans="2:3">
      <c r="B2" s="15" t="s">
        <v>143</v>
      </c>
      <c r="C2" s="16" t="s">
        <v>142</v>
      </c>
    </row>
    <row r="4" spans="2:3">
      <c r="B4" s="15" t="s">
        <v>79</v>
      </c>
      <c r="C4" s="16" t="s">
        <v>80</v>
      </c>
    </row>
    <row r="6" spans="2:3">
      <c r="B6" s="15" t="s">
        <v>75</v>
      </c>
    </row>
    <row r="7" spans="2:3">
      <c r="B7" t="s">
        <v>73</v>
      </c>
      <c r="C7" s="16" t="s">
        <v>74</v>
      </c>
    </row>
    <row r="8" spans="2:3">
      <c r="B8" s="56" t="s">
        <v>163</v>
      </c>
      <c r="C8" s="16" t="s">
        <v>164</v>
      </c>
    </row>
    <row r="9" spans="2:3">
      <c r="B9" s="56" t="s">
        <v>162</v>
      </c>
      <c r="C9" s="16" t="s">
        <v>161</v>
      </c>
    </row>
    <row r="11" spans="2:3">
      <c r="B11" s="22" t="s">
        <v>77</v>
      </c>
    </row>
    <row r="12" spans="2:3">
      <c r="B12" t="s">
        <v>76</v>
      </c>
      <c r="C12" s="16" t="s">
        <v>78</v>
      </c>
    </row>
    <row r="14" spans="2:3">
      <c r="B14" s="15" t="s">
        <v>83</v>
      </c>
    </row>
    <row r="15" spans="2:3">
      <c r="B15" t="s">
        <v>82</v>
      </c>
      <c r="C15" s="16" t="s">
        <v>81</v>
      </c>
    </row>
  </sheetData>
  <phoneticPr fontId="11" type="noConversion"/>
  <hyperlinks>
    <hyperlink ref="C7" r:id="rId1" xr:uid="{BD2948D7-96D9-264F-B0D8-E6D98C96444B}"/>
    <hyperlink ref="C12" r:id="rId2" xr:uid="{00B87B71-2B64-7648-8C06-ED4B13CF1CAC}"/>
    <hyperlink ref="C4" r:id="rId3" xr:uid="{2EBA3D15-8A74-E446-A2A5-3050276DAEF0}"/>
    <hyperlink ref="C15" r:id="rId4" xr:uid="{C49E8DEC-BC7E-F34D-949B-76A17DA7B973}"/>
    <hyperlink ref="C2" r:id="rId5" xr:uid="{18F23401-4E80-A24F-B5F3-B57C2EA041C5}"/>
    <hyperlink ref="C9" r:id="rId6" xr:uid="{5B060AD5-B453-475A-AE85-6F08E6150FB3}"/>
    <hyperlink ref="C8" r:id="rId7" xr:uid="{55E080AE-5E7C-47FD-A5AD-AADFA910A2B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DF31-D93E-6148-9E83-2491198D4CE1}">
  <dimension ref="B2:D13"/>
  <sheetViews>
    <sheetView workbookViewId="0">
      <selection activeCell="C20" sqref="C20"/>
    </sheetView>
  </sheetViews>
  <sheetFormatPr defaultColWidth="10.6640625" defaultRowHeight="13.9"/>
  <cols>
    <col min="2" max="2" width="18.46484375" customWidth="1"/>
    <col min="3" max="3" width="38.6640625" customWidth="1"/>
    <col min="4" max="4" width="34.46484375" customWidth="1"/>
  </cols>
  <sheetData>
    <row r="2" spans="2:4">
      <c r="C2" s="1" t="s">
        <v>109</v>
      </c>
      <c r="D2" s="1" t="s">
        <v>110</v>
      </c>
    </row>
    <row r="3" spans="2:4">
      <c r="B3" t="s">
        <v>2</v>
      </c>
      <c r="C3" s="16" t="s">
        <v>104</v>
      </c>
    </row>
    <row r="5" spans="2:4">
      <c r="B5" t="s">
        <v>0</v>
      </c>
    </row>
    <row r="7" spans="2:4">
      <c r="B7" t="s">
        <v>106</v>
      </c>
    </row>
    <row r="9" spans="2:4">
      <c r="B9" t="s">
        <v>105</v>
      </c>
    </row>
    <row r="11" spans="2:4">
      <c r="B11" t="s">
        <v>107</v>
      </c>
    </row>
    <row r="13" spans="2:4">
      <c r="B13" t="s">
        <v>108</v>
      </c>
    </row>
  </sheetData>
  <phoneticPr fontId="11" type="noConversion"/>
  <hyperlinks>
    <hyperlink ref="C3" r:id="rId1" xr:uid="{D5EB599C-0AC8-C945-97CD-4616A9DA5B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Macro</vt:lpstr>
      <vt:lpstr>Economics</vt:lpstr>
      <vt:lpstr>Commodities</vt:lpstr>
      <vt:lpstr>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2024-12-12T06:55:48Z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