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A831E02-5EB9-46AB-A5FE-2D8552B4ACD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D45" i="4" s="1"/>
  <c r="C44" i="4"/>
  <c r="C7" i="1"/>
  <c r="C33" i="1"/>
  <c r="B91" i="3"/>
  <c r="C97" i="4"/>
  <c r="C94" i="4"/>
  <c r="C96" i="4"/>
  <c r="C9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<sst xmlns="http://schemas.openxmlformats.org/spreadsheetml/2006/main" count="390" uniqueCount="268">
  <si>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</si>
  <si>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</si>
  <si>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</si>
  <si>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</si>
  <si>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</si>
  <si>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</si>
  <si>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</si>
  <si>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</si>
  <si>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</si>
  <si>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</si>
  <si>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</si>
  <si>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</si>
  <si>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</si>
  <si>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</si>
  <si>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</si>
  <si>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</si>
  <si>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</si>
  <si>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</si>
  <si>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</si>
  <si>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</si>
  <si>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</si>
  <si>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</si>
  <si>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</si>
  <si>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</si>
  <si>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</si>
  <si>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</si>
  <si>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</si>
  <si>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</si>
  <si>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</si>
  <si>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</si>
  <si>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</si>
  <si>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</si>
  <si>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</si>
  <si>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</si>
  <si>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</si>
  <si>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</si>
  <si>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</si>
  <si>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</si>
  <si>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</si>
  <si>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</si>
  <si>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</si>
  <si>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</si>
  <si>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</si>
  <si>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</si>
  <si>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</si>
  <si>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</si>
  <si>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</si>
  <si>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</si>
  <si>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</si>
  <si>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</si>
  <si>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</si>
  <si>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</si>
  <si>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</si>
  <si>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</si>
  <si>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</si>
  <si>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</si>
  <si>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</si>
  <si>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</si>
  <si>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</si>
  <si>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</si>
  <si>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</si>
  <si>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</si>
  <si>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</si>
  <si>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</si>
  <si>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</si>
  <si>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</si>
  <si>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</si>
  <si>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</si>
  <si>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</si>
  <si>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</si>
  <si>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</si>
  <si>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</si>
  <si>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</si>
  <si>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</si>
  <si>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</si>
  <si>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</si>
  <si>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</si>
  <si>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</si>
  <si>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</si>
  <si>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</si>
  <si>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</si>
  <si>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</si>
  <si>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</si>
  <si>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</si>
  <si>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</si>
  <si>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</si>
  <si>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</si>
  <si>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</si>
  <si>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</si>
  <si>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</si>
  <si>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</si>
  <si>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</si>
  <si>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</si>
  <si>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</si>
  <si>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</si>
  <si>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</si>
  <si>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</si>
  <si>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</si>
  <si>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</si>
  <si>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</si>
  <si>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</si>
  <si>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</si>
  <si>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</si>
  <si>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</si>
  <si>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</si>
  <si>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</si>
  <si>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</si>
  <si>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</si>
  <si>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</si>
  <si>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</si>
  <si>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</si>
  <si>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</si>
  <si>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</si>
  <si>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</si>
  <si>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</si>
  <si>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</si>
  <si>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</si>
  <si>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</si>
  <si>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</si>
  <si>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</si>
  <si>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</si>
  <si>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</si>
  <si>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</si>
  <si>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</si>
  <si>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</si>
  <si>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</si>
  <si>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</si>
  <si>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</si>
  <si>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</si>
  <si>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</si>
  <si>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</si>
  <si>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</si>
  <si>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</si>
  <si>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</si>
  <si>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</si>
  <si>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</si>
  <si>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</si>
  <si>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</si>
  <si>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</si>
  <si>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</si>
  <si>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</si>
  <si>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</si>
  <si>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</si>
  <si>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</si>
  <si>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</si>
  <si>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</si>
  <si>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</si>
  <si>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</si>
  <si>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</si>
  <si>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</si>
  <si>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</si>
  <si>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</si>
  <si>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</si>
  <si>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</si>
  <si>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</si>
  <si>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</si>
  <si>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</si>
  <si>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</si>
  <si>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</si>
  <si>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</si>
  <si>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</si>
  <si>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</si>
  <si>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</si>
  <si>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</si>
  <si>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</si>
  <si>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</si>
  <si>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</si>
  <si>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</si>
  <si>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</si>
  <si>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</si>
  <si>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</si>
  <si>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</si>
  <si>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</si>
  <si>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</si>
  <si>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</si>
  <si>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</si>
  <si>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</si>
  <si>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</si>
  <si>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</si>
  <si>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</si>
  <si>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</si>
  <si>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</si>
  <si>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</si>
  <si>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</si>
  <si>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</si>
  <si>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</si>
  <si>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</si>
  <si>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</si>
  <si>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</si>
  <si>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</si>
  <si>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</si>
  <si>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</si>
  <si>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</si>
  <si>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</si>
  <si>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</si>
  <si>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</si>
  <si>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</si>
  <si>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</si>
  <si>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</si>
  <si>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</si>
  <si>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</si>
  <si>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</si>
  <si>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</si>
  <si>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</si>
  <si>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</si>
  <si>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</si>
  <si>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</si>
  <si>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</si>
  <si>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</si>
  <si>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</si>
  <si>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</si>
  <si>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</si>
  <si>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</si>
  <si>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</si>
  <si>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</si>
  <si>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</si>
  <si>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</si>
  <si>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</si>
  <si>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</si>
  <si>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</si>
  <si>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</si>
  <si>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</si>
  <si>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</si>
  <si>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</si>
  <si>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</si>
  <si>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</si>
  <si>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</si>
  <si>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</si>
  <si>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</si>
  <si>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</si>
  <si>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</si>
  <si>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</si>
  <si>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</si>
  <si>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</si>
  <si>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</si>
  <si>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</si>
  <si>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</si>
  <si>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</si>
  <si>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</si>
  <si>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</si>
  <si>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</si>
  <si>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</si>
  <si>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</si>
  <si>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</si>
  <si>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</si>
  <si>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</si>
  <si>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</si>
  <si>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</si>
  <si>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</si>
  <si>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</si>
  <si>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</si>
  <si>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</si>
  <si>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</si>
  <si>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</si>
  <si>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</si>
  <si>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</si>
  <si>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</si>
  <si>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</si>
  <si>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</si>
  <si>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</si>
  <si>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>JOHNSON ELECTRIC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</si>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</sst>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2.3595955443495159E-2</c:v>
                </c:pt>
                <c:pt idx="6">
                  <c:v>4.8035946952446888E-2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934412034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45016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45565</v>
      </c>
    </row>
    <row r="15" spans="1:5" ht="13.9" x14ac:dyDescent="0.4">
      <c r="B15" s="219" t="s">
        <v>255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3.9" x14ac:dyDescent="0.4">
      <c r="B25" s="94" t="s">
        <v>11</v>
      </c>
      <c r="C25" s="150">
        <v>3814213</v>
      </c>
      <c r="D25" s="150">
        <v>3646119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2963493</v>
      </c>
      <c r="D26" s="151">
        <v>2930208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541794</v>
      </c>
      <c r="D27" s="151">
        <v>556427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31560</v>
      </c>
      <c r="D29" s="151">
        <v>21677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3110</v>
      </c>
      <c r="D30" s="151">
        <v>3460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-70259</v>
      </c>
      <c r="D31" s="151">
        <v>-27525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274900</v>
      </c>
      <c r="D32" s="151">
        <v>274200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184900</v>
      </c>
      <c r="D33" s="151">
        <v>226600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0.0564+0.0218</f>
        <v>7.8199999999999992E-2</v>
      </c>
      <c r="D44" s="251">
        <f>0.0436+0.0218</f>
        <v>6.54E-2</v>
      </c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5.5732537931575003E-2</v>
      </c>
      <c r="D45" s="153">
        <f>IF(D44="","",D44*Exchange_Rate/Dashboard!$G$3)</f>
        <v>4.6610076479859402E-2</v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266</v>
      </c>
    </row>
    <row r="89" spans="2:8" ht="13.5" x14ac:dyDescent="0.35">
      <c r="B89" s="106" t="s">
        <v>127</v>
      </c>
      <c r="C89" s="270">
        <f>C24</f>
        <v>45016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3814213</v>
      </c>
      <c r="D91" s="210"/>
      <c r="E91" s="252">
        <f>C91</f>
        <v>3814213</v>
      </c>
      <c r="F91" s="252">
        <f>C91</f>
        <v>3814213</v>
      </c>
    </row>
    <row r="92" spans="2:8" ht="13.9" x14ac:dyDescent="0.4">
      <c r="B92" s="104" t="s">
        <v>105</v>
      </c>
      <c r="C92" s="77">
        <f>C26</f>
        <v>2963493</v>
      </c>
      <c r="D92" s="160">
        <f>C92/C91</f>
        <v>0.77696054205677556</v>
      </c>
      <c r="E92" s="253">
        <f>E91*D92</f>
        <v>2963493</v>
      </c>
      <c r="F92" s="253">
        <f>F91*D92</f>
        <v>2963493</v>
      </c>
    </row>
    <row r="93" spans="2:8" ht="13.9" x14ac:dyDescent="0.4">
      <c r="B93" s="104" t="s">
        <v>247</v>
      </c>
      <c r="C93" s="77">
        <f>C27+C28</f>
        <v>541794</v>
      </c>
      <c r="D93" s="160">
        <f>C93/C91</f>
        <v>0.14204607870614464</v>
      </c>
      <c r="E93" s="253">
        <f>E91*D93</f>
        <v>541794</v>
      </c>
      <c r="F93" s="253">
        <f>F91*D93</f>
        <v>541794</v>
      </c>
    </row>
    <row r="94" spans="2:8" ht="13.9" x14ac:dyDescent="0.4">
      <c r="B94" s="104" t="s">
        <v>256</v>
      </c>
      <c r="C94" s="77">
        <f>C29</f>
        <v>31560</v>
      </c>
      <c r="D94" s="160">
        <f>C94/C91</f>
        <v>8.274315042185636E-3</v>
      </c>
      <c r="E94" s="254"/>
      <c r="F94" s="253">
        <f>F91*D94</f>
        <v>31560</v>
      </c>
    </row>
    <row r="95" spans="2:8" ht="13.9" x14ac:dyDescent="0.4">
      <c r="B95" s="28" t="s">
        <v>246</v>
      </c>
      <c r="C95" s="77">
        <f>ABS(MAX(C33,0)-C32)</f>
        <v>90000</v>
      </c>
      <c r="D95" s="160">
        <f>C95/C91</f>
        <v>2.3595955443495159E-2</v>
      </c>
      <c r="E95" s="253">
        <f>E91*D95</f>
        <v>90000</v>
      </c>
      <c r="F95" s="253">
        <f>F91*D95</f>
        <v>90000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4146.666666666667</v>
      </c>
      <c r="D97" s="160">
        <f>C97/C91</f>
        <v>1.0871617989521474E-3</v>
      </c>
      <c r="E97" s="254"/>
      <c r="F97" s="253">
        <f>F91*D97</f>
        <v>4146.666666666667</v>
      </c>
    </row>
    <row r="98" spans="2:7" ht="13.9" x14ac:dyDescent="0.4">
      <c r="B98" s="86" t="s">
        <v>207</v>
      </c>
      <c r="C98" s="238">
        <f>C44</f>
        <v>7.8199999999999992E-2</v>
      </c>
      <c r="D98" s="267"/>
      <c r="E98" s="255">
        <f>F98</f>
        <v>7.8199999999999992E-2</v>
      </c>
      <c r="F98" s="255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0179.HK : JOHNSON ELECTRIC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0179.HK</v>
      </c>
      <c r="D3" s="277"/>
      <c r="E3" s="87"/>
      <c r="F3" s="3" t="s">
        <v>1</v>
      </c>
      <c r="G3" s="132">
        <v>10.92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JOHNSON ELECTRIC</v>
      </c>
      <c r="D4" s="279"/>
      <c r="E4" s="87"/>
      <c r="F4" s="3" t="s">
        <v>2</v>
      </c>
      <c r="G4" s="282">
        <f>Inputs!C10</f>
        <v>934412034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10203.77941128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C0006</v>
      </c>
      <c r="E7" s="87"/>
      <c r="F7" s="35" t="s">
        <v>5</v>
      </c>
      <c r="G7" s="133">
        <v>7.782599925994873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0.77696054205677556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0.14204607870614464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1.0871617989521474E-3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8.274315042185636E-3</v>
      </c>
      <c r="F24" s="140" t="s">
        <v>258</v>
      </c>
      <c r="G24" s="269">
        <f>G3/(Fin_Analysis!H86*G7)</f>
        <v>9.5412174494207918</v>
      </c>
    </row>
    <row r="25" spans="1:8" ht="15.75" customHeight="1" x14ac:dyDescent="0.4">
      <c r="B25" s="137" t="s">
        <v>243</v>
      </c>
      <c r="C25" s="172">
        <f>Fin_Analysis!I82</f>
        <v>2.3595955443495159E-2</v>
      </c>
      <c r="F25" s="140" t="s">
        <v>174</v>
      </c>
      <c r="G25" s="172">
        <f>Fin_Analysis!I88</f>
        <v>0.53175626341324955</v>
      </c>
    </row>
    <row r="26" spans="1:8" ht="15.75" customHeight="1" x14ac:dyDescent="0.4">
      <c r="B26" s="138" t="s">
        <v>173</v>
      </c>
      <c r="C26" s="172">
        <f>Fin_Analysis!I83</f>
        <v>4.8035946952446888E-2</v>
      </c>
      <c r="F26" s="141" t="s">
        <v>193</v>
      </c>
      <c r="G26" s="179">
        <f>Fin_Analysis!H88*Exchange_Rate/G3</f>
        <v>5.5732537931575003E-2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8.5866681552378736</v>
      </c>
      <c r="D29" s="129">
        <f>G29*(1+G20)</f>
        <v>16.974882321427138</v>
      </c>
      <c r="E29" s="87"/>
      <c r="F29" s="131">
        <f>IF(Fin_Analysis!C108="Profit",Fin_Analysis!F100,IF(Fin_Analysis!C108="Dividend",Fin_Analysis!F103,Fin_Analysis!F106))</f>
        <v>10.10196253557397</v>
      </c>
      <c r="G29" s="273">
        <f>IF(Fin_Analysis!C108="Profit",Fin_Analysis!I100,IF(Fin_Analysis!C108="Dividend",Fin_Analysis!I103,Fin_Analysis!I106))</f>
        <v>14.760767236023598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45016</v>
      </c>
      <c r="E3" s="147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4">
      <c r="A6" s="4"/>
      <c r="B6" s="94" t="s">
        <v>11</v>
      </c>
      <c r="C6" s="201">
        <f>IF(Inputs!C25=""," ",Inputs!C25)</f>
        <v>3814213</v>
      </c>
      <c r="D6" s="201">
        <f>IF(Inputs!D25="","",Inputs!D25)</f>
        <v>3646119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2963493</v>
      </c>
      <c r="D8" s="200">
        <f>IF(Inputs!D26="","",Inputs!D26)</f>
        <v>2930208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850720</v>
      </c>
      <c r="D9" s="152">
        <f t="shared" si="2"/>
        <v>715911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541794</v>
      </c>
      <c r="D10" s="200">
        <f>IF(Inputs!D27="","",Inputs!D27)</f>
        <v>556427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4146.666666666667</v>
      </c>
      <c r="D12" s="200">
        <f>IF(Inputs!D30="","",MAX(Inputs!D30,0)/(1-Fin_Analysis!$I$84))</f>
        <v>4613.333333333333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7.9906217438127689E-2</v>
      </c>
      <c r="D13" s="230">
        <f t="shared" si="3"/>
        <v>4.2475483292417682E-2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304779.33333333331</v>
      </c>
      <c r="D14" s="231">
        <f t="shared" ref="D14:M14" si="4">IF(D6="","",D9-D10-MAX(D11,0)-MAX(D12,0))</f>
        <v>154870.66666666666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0.96796036262515817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-70259</v>
      </c>
      <c r="D16" s="200">
        <f>IF(Inputs!D31="","",Inputs!D31)</f>
        <v>-27525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31560</v>
      </c>
      <c r="D17" s="200">
        <f>IF(Inputs!D29="","",Inputs!D29)</f>
        <v>21677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7.2072535015742428E-2</v>
      </c>
      <c r="D18" s="153">
        <f t="shared" si="6"/>
        <v>7.5203250360177498E-2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274900</v>
      </c>
      <c r="D19" s="200">
        <f>IF(Inputs!D32="","",Inputs!D32)</f>
        <v>274200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4.8476579572247276E-2</v>
      </c>
      <c r="D20" s="153">
        <f t="shared" si="7"/>
        <v>6.2148273273582126E-2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184900</v>
      </c>
      <c r="D21" s="200">
        <f>IF(Inputs!D33="","",Inputs!D33)</f>
        <v>226600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183219.33333333331</v>
      </c>
      <c r="D22" s="162">
        <f t="shared" ref="D22:M22" si="8">IF(D6="","",D14-MAX(D16,0)-MAX(D17,0)-ABS(MAX(D21,0)-MAX(D19,0)))</f>
        <v>85593.666666666657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3.6026960214335171E-2</v>
      </c>
      <c r="D23" s="154">
        <f t="shared" si="9"/>
        <v>1.7606460458366825E-2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1.1405711481768512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0.77696054205677556</v>
      </c>
      <c r="D42" s="157">
        <f t="shared" si="34"/>
        <v>0.80365122476803419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0.14204607870614464</v>
      </c>
      <c r="D43" s="154">
        <f t="shared" si="35"/>
        <v>0.15260801965048315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8.274315042185636E-3</v>
      </c>
      <c r="D45" s="154">
        <f t="shared" si="37"/>
        <v>5.9452255946665479E-3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1.0871617989521474E-3</v>
      </c>
      <c r="D46" s="154">
        <f t="shared" ref="D46:M46" si="38">IF(D6="","",MAX(D12,0)/D6)</f>
        <v>1.2652722890649846E-3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2.3595955443495159E-2</v>
      </c>
      <c r="D47" s="154">
        <f t="shared" ref="D47:M47" si="39">IF(D6="","",ABS(MAX(D21,0)-MAX(D19,0))/D6)</f>
        <v>1.3054977086595363E-2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4.8035946952446888E-2</v>
      </c>
      <c r="D48" s="154">
        <f t="shared" si="40"/>
        <v>2.347528061115577E-2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0.17225256432181468</v>
      </c>
      <c r="D55" s="154">
        <f t="shared" si="45"/>
        <v>0.25325471900179536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45016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3814213</v>
      </c>
      <c r="D74" s="210"/>
      <c r="E74" s="239">
        <f>Inputs!E91</f>
        <v>3814213</v>
      </c>
      <c r="F74" s="210"/>
      <c r="H74" s="239">
        <f>Inputs!F91</f>
        <v>3814213</v>
      </c>
      <c r="I74" s="210"/>
      <c r="K74" s="24"/>
    </row>
    <row r="75" spans="1:11" ht="15" customHeight="1" x14ac:dyDescent="0.4">
      <c r="B75" s="104" t="s">
        <v>105</v>
      </c>
      <c r="C75" s="77">
        <f>Data!C8</f>
        <v>2963493</v>
      </c>
      <c r="D75" s="160">
        <f>C75/$C$74</f>
        <v>0.77696054205677556</v>
      </c>
      <c r="E75" s="239">
        <f>Inputs!E92</f>
        <v>2963493</v>
      </c>
      <c r="F75" s="161">
        <f>E75/E74</f>
        <v>0.77696054205677556</v>
      </c>
      <c r="H75" s="239">
        <f>Inputs!F92</f>
        <v>2963493</v>
      </c>
      <c r="I75" s="161">
        <f>H75/$H$74</f>
        <v>0.77696054205677556</v>
      </c>
      <c r="K75" s="24"/>
    </row>
    <row r="76" spans="1:11" ht="15" customHeight="1" x14ac:dyDescent="0.4">
      <c r="B76" s="35" t="s">
        <v>95</v>
      </c>
      <c r="C76" s="162">
        <f>C74-C75</f>
        <v>850720</v>
      </c>
      <c r="D76" s="211"/>
      <c r="E76" s="163">
        <f>E74-E75</f>
        <v>850720</v>
      </c>
      <c r="F76" s="211"/>
      <c r="H76" s="163">
        <f>H74-H75</f>
        <v>850720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541794</v>
      </c>
      <c r="D77" s="160">
        <f>C77/$C$74</f>
        <v>0.14204607870614464</v>
      </c>
      <c r="E77" s="239">
        <f>Inputs!E93</f>
        <v>541794</v>
      </c>
      <c r="F77" s="161">
        <f>E77/E74</f>
        <v>0.14204607870614464</v>
      </c>
      <c r="H77" s="239">
        <f>Inputs!F93</f>
        <v>541794</v>
      </c>
      <c r="I77" s="161">
        <f>H77/$H$74</f>
        <v>0.14204607870614464</v>
      </c>
      <c r="K77" s="24"/>
    </row>
    <row r="78" spans="1:11" ht="15" customHeight="1" x14ac:dyDescent="0.4">
      <c r="B78" s="73" t="s">
        <v>172</v>
      </c>
      <c r="C78" s="77">
        <f>MAX(Data!C12,0)</f>
        <v>4146.666666666667</v>
      </c>
      <c r="D78" s="160">
        <f>C78/$C$74</f>
        <v>1.0871617989521474E-3</v>
      </c>
      <c r="E78" s="181">
        <f>E74*F78</f>
        <v>4146.666666666667</v>
      </c>
      <c r="F78" s="161">
        <f>I78</f>
        <v>1.0871617989521474E-3</v>
      </c>
      <c r="H78" s="239">
        <f>Inputs!F97</f>
        <v>4146.666666666667</v>
      </c>
      <c r="I78" s="161">
        <f>H78/$H$74</f>
        <v>1.0871617989521474E-3</v>
      </c>
      <c r="K78" s="24"/>
    </row>
    <row r="79" spans="1:11" ht="15" customHeight="1" x14ac:dyDescent="0.4">
      <c r="B79" s="257" t="s">
        <v>232</v>
      </c>
      <c r="C79" s="258">
        <f>C76-C77-C78</f>
        <v>304779.33333333331</v>
      </c>
      <c r="D79" s="259">
        <f>C79/C74</f>
        <v>7.9906217438127689E-2</v>
      </c>
      <c r="E79" s="260">
        <f>E76-E77-E78</f>
        <v>304779.33333333331</v>
      </c>
      <c r="F79" s="259">
        <f>E79/E74</f>
        <v>7.9906217438127689E-2</v>
      </c>
      <c r="G79" s="261"/>
      <c r="H79" s="260">
        <f>H76-H77-H78</f>
        <v>304779.33333333331</v>
      </c>
      <c r="I79" s="259">
        <f>H79/H74</f>
        <v>7.9906217438127689E-2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31560</v>
      </c>
      <c r="D81" s="160">
        <f>C81/$C$74</f>
        <v>8.274315042185636E-3</v>
      </c>
      <c r="E81" s="181">
        <f>E74*F81</f>
        <v>31560</v>
      </c>
      <c r="F81" s="161">
        <f>I81</f>
        <v>8.274315042185636E-3</v>
      </c>
      <c r="H81" s="239">
        <f>Inputs!F94</f>
        <v>31560</v>
      </c>
      <c r="I81" s="161">
        <f>H81/$H$74</f>
        <v>8.274315042185636E-3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90000</v>
      </c>
      <c r="D82" s="160">
        <f>C82/$C$74</f>
        <v>2.3595955443495159E-2</v>
      </c>
      <c r="E82" s="239">
        <f>Inputs!E95</f>
        <v>90000</v>
      </c>
      <c r="F82" s="161">
        <f>E82/E74</f>
        <v>2.3595955443495159E-2</v>
      </c>
      <c r="H82" s="239">
        <f>Inputs!F95</f>
        <v>90000</v>
      </c>
      <c r="I82" s="161">
        <f>H82/$H$74</f>
        <v>2.3595955443495159E-2</v>
      </c>
      <c r="K82" s="24"/>
    </row>
    <row r="83" spans="1:11" ht="15" customHeight="1" thickBot="1" x14ac:dyDescent="0.45">
      <c r="B83" s="105" t="s">
        <v>125</v>
      </c>
      <c r="C83" s="164">
        <f>C79-C81-C82-C80</f>
        <v>183219.33333333331</v>
      </c>
      <c r="D83" s="165">
        <f>C83/$C$74</f>
        <v>4.8035946952446888E-2</v>
      </c>
      <c r="E83" s="166">
        <f>E79-E81-E82-E80</f>
        <v>183219.33333333331</v>
      </c>
      <c r="F83" s="165">
        <f>E83/E74</f>
        <v>4.8035946952446888E-2</v>
      </c>
      <c r="H83" s="166">
        <f>H79-H81-H82-H80</f>
        <v>183219.33333333331</v>
      </c>
      <c r="I83" s="165">
        <f>H83/$H$74</f>
        <v>4.8035946952446888E-2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137414.5</v>
      </c>
      <c r="D85" s="259">
        <f>C85/$C$74</f>
        <v>3.6026960214335171E-2</v>
      </c>
      <c r="E85" s="265">
        <f>E83*(1-F84)</f>
        <v>137414.5</v>
      </c>
      <c r="F85" s="259">
        <f>E85/E74</f>
        <v>3.6026960214335171E-2</v>
      </c>
      <c r="G85" s="261"/>
      <c r="H85" s="265">
        <f>H83*(1-I84)</f>
        <v>137414.5</v>
      </c>
      <c r="I85" s="259">
        <f>H85/$H$74</f>
        <v>3.6026960214335171E-2</v>
      </c>
      <c r="K85" s="24"/>
    </row>
    <row r="86" spans="1:11" ht="15" customHeight="1" x14ac:dyDescent="0.4">
      <c r="B86" s="87" t="s">
        <v>160</v>
      </c>
      <c r="C86" s="168">
        <f>C85*Data!C4/Common_Shares</f>
        <v>0.14705985689392354</v>
      </c>
      <c r="D86" s="210"/>
      <c r="E86" s="169">
        <f>E85*Data!C4/Common_Shares</f>
        <v>0.14705985689392354</v>
      </c>
      <c r="F86" s="210"/>
      <c r="H86" s="169">
        <f>H85*Data!C4/Common_Shares</f>
        <v>0.14705985689392354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0.10480842778200238</v>
      </c>
      <c r="D87" s="210"/>
      <c r="E87" s="263">
        <f>E86*Exchange_Rate/Dashboard!G3</f>
        <v>0.10480842778200238</v>
      </c>
      <c r="F87" s="210"/>
      <c r="H87" s="263">
        <f>H86*Exchange_Rate/Dashboard!G3</f>
        <v>0.10480842778200238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7.8199999999999992E-2</v>
      </c>
      <c r="D88" s="167">
        <f>C88/C86</f>
        <v>0.53175626341324955</v>
      </c>
      <c r="E88" s="171">
        <f>Inputs!E98</f>
        <v>7.8199999999999992E-2</v>
      </c>
      <c r="F88" s="167">
        <f>E88/E86</f>
        <v>0.53175626341324955</v>
      </c>
      <c r="H88" s="171">
        <f>Inputs!F98</f>
        <v>7.8199999999999992E-2</v>
      </c>
      <c r="I88" s="167">
        <f>H88/H86</f>
        <v>0.53175626341324955</v>
      </c>
      <c r="K88" s="24"/>
    </row>
    <row r="89" spans="1:11" ht="15" customHeight="1" x14ac:dyDescent="0.4">
      <c r="B89" s="87" t="s">
        <v>221</v>
      </c>
      <c r="C89" s="262">
        <f>C88*Exchange_Rate/Dashboard!G3</f>
        <v>5.5732537931575003E-2</v>
      </c>
      <c r="D89" s="210"/>
      <c r="E89" s="262">
        <f>E88*Exchange_Rate/Dashboard!G3</f>
        <v>5.5732537931575003E-2</v>
      </c>
      <c r="F89" s="210"/>
      <c r="H89" s="262">
        <f>H88*Exchange_Rate/Dashboard!G3</f>
        <v>5.5732537931575003E-2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28.543669330991541</v>
      </c>
      <c r="H93" s="87" t="s">
        <v>209</v>
      </c>
      <c r="I93" s="144">
        <f>FV(H87,D93,0,-(H86/C93))*Exchange_Rate</f>
        <v>28.543669330991541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12.093640576573303</v>
      </c>
      <c r="H94" s="87" t="s">
        <v>210</v>
      </c>
      <c r="I94" s="144">
        <f>FV(H89,D93,0,-(H88/C93))*Exchange_Rate</f>
        <v>12.093640576573303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13260473.218357809</v>
      </c>
      <c r="D97" s="214"/>
      <c r="E97" s="123">
        <f>PV(C94,D93,0,-F93)</f>
        <v>14.191248331416297</v>
      </c>
      <c r="F97" s="214"/>
      <c r="H97" s="123">
        <f>PV(C94,D93,0,-I93)</f>
        <v>14.191248331416297</v>
      </c>
      <c r="I97" s="123">
        <f>PV(C93,D93,0,-I93)</f>
        <v>20.735942414257075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13260473.218357809</v>
      </c>
      <c r="D100" s="109">
        <f>MIN(F100*(1-C94),E100)</f>
        <v>12.062561081703851</v>
      </c>
      <c r="E100" s="109">
        <f>MAX(E97-H98+E99,0)</f>
        <v>14.191248331416297</v>
      </c>
      <c r="F100" s="109">
        <f>(E100+H100)/2</f>
        <v>14.191248331416297</v>
      </c>
      <c r="H100" s="109">
        <f>MAX(C100*Data!$C$4/Common_Shares,0)</f>
        <v>14.191248331416299</v>
      </c>
      <c r="I100" s="109">
        <f>MAX(I97-H98+H99,0)</f>
        <v>20.735942414257075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5618317.5021571331</v>
      </c>
      <c r="D103" s="109">
        <f>MIN(F103*(1-C94),E103)</f>
        <v>5.1107752287718959</v>
      </c>
      <c r="E103" s="123">
        <f>PV(C94,D93,0,-F94)</f>
        <v>6.012676739731643</v>
      </c>
      <c r="F103" s="109">
        <f>(E103+H103)/2</f>
        <v>6.012676739731643</v>
      </c>
      <c r="H103" s="123">
        <f>PV(C94,D93,0,-I94)</f>
        <v>6.012676739731643</v>
      </c>
      <c r="I103" s="109">
        <f>PV(C93,D93,0,-I94)</f>
        <v>8.7855920577901223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9439395.360257471</v>
      </c>
      <c r="D106" s="109">
        <f>(D100+D103)/2</f>
        <v>8.5866681552378736</v>
      </c>
      <c r="E106" s="123">
        <f>(E100+E103)/2</f>
        <v>10.10196253557397</v>
      </c>
      <c r="F106" s="109">
        <f>(F100+F103)/2</f>
        <v>10.10196253557397</v>
      </c>
      <c r="H106" s="123">
        <f>(H100+H103)/2</f>
        <v>10.101962535573971</v>
      </c>
      <c r="I106" s="123">
        <f>(I100+I103)/2</f>
        <v>14.760767236023598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