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925499-2B81-4E12-8FDF-553419675D5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2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<sst xmlns="http://schemas.openxmlformats.org/spreadsheetml/2006/main" count="390" uniqueCount="267">
  <si>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</si>
  <si>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</si>
  <si>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</si>
  <si>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</si>
  <si>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</si>
  <si>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</si>
  <si>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</si>
  <si>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</si>
  <si>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</si>
  <si>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</si>
  <si>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</si>
  <si>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</si>
  <si>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</si>
  <si>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</si>
  <si>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</si>
  <si>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</si>
  <si>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</si>
  <si>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</si>
  <si>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</si>
  <si>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</si>
  <si>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</si>
  <si>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</si>
  <si>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</si>
  <si>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</si>
  <si>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</si>
  <si>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</si>
  <si>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</si>
  <si>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</si>
  <si>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</si>
  <si>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</si>
  <si>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</si>
  <si>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</si>
  <si>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</si>
  <si>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</si>
  <si>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</si>
  <si>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</si>
  <si>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</si>
  <si>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</si>
  <si>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</si>
  <si>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</si>
  <si>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</si>
  <si>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</si>
  <si>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</si>
  <si>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</si>
  <si>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</si>
  <si>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</si>
  <si>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</si>
  <si>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</si>
  <si>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</si>
  <si>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</si>
  <si>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</si>
  <si>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</si>
  <si>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</si>
  <si>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</si>
  <si>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</si>
  <si>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</si>
  <si>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</si>
  <si>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</si>
  <si>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</si>
  <si>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</si>
  <si>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</si>
  <si>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</si>
  <si>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</si>
  <si>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</si>
  <si>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</si>
  <si>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</si>
  <si>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</si>
  <si>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</si>
  <si>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</si>
  <si>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</si>
  <si>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</si>
  <si>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</si>
  <si>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</si>
  <si>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</si>
  <si>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</si>
  <si>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</si>
  <si>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</si>
  <si>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</si>
  <si>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</si>
  <si>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</si>
  <si>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</si>
  <si>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</si>
  <si>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</si>
  <si>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</si>
  <si>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</si>
  <si>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</si>
  <si>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</si>
  <si>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</si>
  <si>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</si>
  <si>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</si>
  <si>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</si>
  <si>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</si>
  <si>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</si>
  <si>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</si>
  <si>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</si>
  <si>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</si>
  <si>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</si>
  <si>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</si>
  <si>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</si>
  <si>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</si>
  <si>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</si>
  <si>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</si>
  <si>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</si>
  <si>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</si>
  <si>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</si>
  <si>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</si>
  <si>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</si>
  <si>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</si>
  <si>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</si>
  <si>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</si>
  <si>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</si>
  <si>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</si>
  <si>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</si>
  <si>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</si>
  <si>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</si>
  <si>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</si>
  <si>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</si>
  <si>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</si>
  <si>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</si>
  <si>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</si>
  <si>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</si>
  <si>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</si>
  <si>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</si>
  <si>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</si>
  <si>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</si>
  <si>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</si>
  <si>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</si>
  <si>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</si>
  <si>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</si>
  <si>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</si>
  <si>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</si>
  <si>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</si>
  <si>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</si>
  <si>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</si>
  <si>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</si>
  <si>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</si>
  <si>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</si>
  <si>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</si>
  <si>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</si>
  <si>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</si>
  <si>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</si>
  <si>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</si>
  <si>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</si>
  <si>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</si>
  <si>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</si>
  <si>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</si>
  <si>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</si>
  <si>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</si>
  <si>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</si>
  <si>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</si>
  <si>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</si>
  <si>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</si>
  <si>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</si>
  <si>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</si>
  <si>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</si>
  <si>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</si>
  <si>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</si>
  <si>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</si>
  <si>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</si>
  <si>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</si>
  <si>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</si>
  <si>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</si>
  <si>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</si>
  <si>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</si>
  <si>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</si>
  <si>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</si>
  <si>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</si>
  <si>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</si>
  <si>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</si>
  <si>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</si>
  <si>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</si>
  <si>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</si>
  <si>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</si>
  <si>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</si>
  <si>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</si>
  <si>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</si>
  <si>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</si>
  <si>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</si>
  <si>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</si>
  <si>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</si>
  <si>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</si>
  <si>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</si>
  <si>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</si>
  <si>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</si>
  <si>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</si>
  <si>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</si>
  <si>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</si>
  <si>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</si>
  <si>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</si>
  <si>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</si>
  <si>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</si>
  <si>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</si>
  <si>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</si>
  <si>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</si>
  <si>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</si>
  <si>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</si>
  <si>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</si>
  <si>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</si>
  <si>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</si>
  <si>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</si>
  <si>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</si>
  <si>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</si>
  <si>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</si>
  <si>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</si>
  <si>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</si>
  <si>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</si>
  <si>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</si>
  <si>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</si>
  <si>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</si>
  <si>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</si>
  <si>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</si>
  <si>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</si>
  <si>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</si>
  <si>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</si>
  <si>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</si>
  <si>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</si>
  <si>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</si>
  <si>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</si>
  <si>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</si>
  <si>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</si>
  <si>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</si>
  <si>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</si>
  <si>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</si>
  <si>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</si>
  <si>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</si>
  <si>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</si>
  <si>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</si>
  <si>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</si>
  <si>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</si>
  <si>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</si>
  <si>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</si>
  <si>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</si>
  <si>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</si>
  <si>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</si>
  <si>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</si>
  <si>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</si>
  <si>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</si>
  <si>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</si>
  <si>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</si>
  <si>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</si>
  <si>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</si>
  <si>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</si>
  <si>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</si>
  <si>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</si>
  <si>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</si>
  <si>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</si>
  <si>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</si>
  <si>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</si>
  <si>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</si>
  <si>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</si>
  <si>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</si>
  <si>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</si>
  <si>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</si>
  <si>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</si>
  <si>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</si>
  <si>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</si>
  <si>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</si>
  <si>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</si>
  <si>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</si>
  <si>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</si>
  <si>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</si>
  <si>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0762.HK</t>
  </si>
  <si>
    <t>中国联通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</si>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</sst>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30598124345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f>35301+44439</f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0762.HK</v>
      </c>
      <c r="D3" s="277"/>
      <c r="E3" s="87"/>
      <c r="F3" s="3" t="s">
        <v>1</v>
      </c>
      <c r="G3" s="132">
        <v>6.48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中国联通</v>
      </c>
      <c r="D4" s="279"/>
      <c r="E4" s="87"/>
      <c r="F4" s="3" t="s">
        <v>2</v>
      </c>
      <c r="G4" s="282">
        <f>Inputs!C10</f>
        <v>30598124345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198275.84575559999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C0010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0.13360334866814372</v>
      </c>
    </row>
    <row r="24" spans="1:8" ht="15.75" customHeight="1" x14ac:dyDescent="0.4">
      <c r="B24" s="137" t="s">
        <v>170</v>
      </c>
      <c r="C24" s="172">
        <f>Fin_Analysis!I81</f>
        <v>5.3167363129601151E-3</v>
      </c>
      <c r="F24" s="140" t="s">
        <v>260</v>
      </c>
      <c r="G24" s="269">
        <f>G3/(Fin_Analysis!H86*G7)</f>
        <v>22.538570995402466</v>
      </c>
    </row>
    <row r="25" spans="1:8" ht="15.75" customHeight="1" x14ac:dyDescent="0.4">
      <c r="B25" s="137" t="s">
        <v>243</v>
      </c>
      <c r="C25" s="172">
        <f>Fin_Analysis!I82</f>
        <v>0.22719184534497058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2.9355219356749174E-2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1.967749439611399</v>
      </c>
      <c r="D29" s="129">
        <f>G29*(1+G20)</f>
        <v>3.8557134761992438</v>
      </c>
      <c r="E29" s="87"/>
      <c r="F29" s="131">
        <f>IF(Fin_Analysis!C108="Profit",Fin_Analysis!F100,IF(Fin_Analysis!C108="Dividend",Fin_Analysis!F103,Fin_Analysis!F106))</f>
        <v>2.314999340719293</v>
      </c>
      <c r="G29" s="273">
        <f>IF(Fin_Analysis!C108="Profit",Fin_Analysis!I100,IF(Fin_Analysis!C108="Dividend",Fin_Analysis!I103,Fin_Analysis!I106))</f>
        <v>3.3527943271297773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-25390.34309597018</v>
      </c>
      <c r="E6" s="56">
        <f>1-D6/D3</f>
        <v>1.0183473602602342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4">
      <c r="B79" s="257" t="s">
        <v>232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4">
      <c r="B86" s="87" t="s">
        <v>160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4.4368385209691649E-2</v>
      </c>
      <c r="D87" s="210"/>
      <c r="E87" s="263">
        <f>E86*Exchange_Rate/Dashboard!G3</f>
        <v>4.4368385209691649E-2</v>
      </c>
      <c r="F87" s="210"/>
      <c r="H87" s="263">
        <f>H86*Exchange_Rate/Dashboard!G3</f>
        <v>4.4368385209691649E-2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4.9611769228260982</v>
      </c>
      <c r="H93" s="87" t="s">
        <v>209</v>
      </c>
      <c r="I93" s="144">
        <f>FV(H87,D93,0,-(H86/C93))*Exchange_Rate</f>
        <v>4.9611769228260982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75472.774962889322</v>
      </c>
      <c r="D97" s="214"/>
      <c r="E97" s="123">
        <f>PV(C94,D93,0,-F93)</f>
        <v>2.4665817457278956</v>
      </c>
      <c r="F97" s="214"/>
      <c r="H97" s="123">
        <f>PV(C94,D93,0,-I93)</f>
        <v>2.4665817457278956</v>
      </c>
      <c r="I97" s="123">
        <f>PV(C93,D93,0,-I93)</f>
        <v>3.5043767321383799</v>
      </c>
      <c r="K97" s="24"/>
    </row>
    <row r="98" spans="2:11" ht="15" customHeight="1" x14ac:dyDescent="0.4">
      <c r="B98" s="28" t="s">
        <v>144</v>
      </c>
      <c r="C98" s="91">
        <f>E53*Exchange_Rate</f>
        <v>4638.1372769673671</v>
      </c>
      <c r="D98" s="214"/>
      <c r="E98" s="214"/>
      <c r="F98" s="214"/>
      <c r="H98" s="123">
        <f>C98*Data!$C$4/Common_Shares</f>
        <v>0.1515824050086024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70834.63768592196</v>
      </c>
      <c r="D100" s="109">
        <f>MIN(F100*(1-C94),E100)</f>
        <v>1.967749439611399</v>
      </c>
      <c r="E100" s="109">
        <f>MAX(E97-H98+E99,0)</f>
        <v>2.314999340719293</v>
      </c>
      <c r="F100" s="109">
        <f>(E100+H100)/2</f>
        <v>2.314999340719293</v>
      </c>
      <c r="H100" s="109">
        <f>MAX(C100*Data!$C$4/Common_Shares,0)</f>
        <v>2.3149993407192935</v>
      </c>
      <c r="I100" s="109">
        <f>MAX(I97-H98+H99,0)</f>
        <v>3.3527943271297773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35417.318842960973</v>
      </c>
      <c r="D106" s="109">
        <f>(D100+D103)/2</f>
        <v>0.98387471980569952</v>
      </c>
      <c r="E106" s="123">
        <f>(E100+E103)/2</f>
        <v>1.1574996703596465</v>
      </c>
      <c r="F106" s="109">
        <f>(F100+F103)/2</f>
        <v>1.1574996703596465</v>
      </c>
      <c r="H106" s="123">
        <f>(H100+H103)/2</f>
        <v>1.1574996703596467</v>
      </c>
      <c r="I106" s="123">
        <f>(I100+I103)/2</f>
        <v>1.6763971635648887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