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80F3A9-4FA8-4ED4-BF8D-F952498B57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<sst xmlns="http://schemas.openxmlformats.org/spreadsheetml/2006/main" count="390" uniqueCount="267">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</sst>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6.7599207930323646E-2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72.150000000000006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1549902.4873975501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1.0443640355499513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23.471683011501884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6.7599207930323646E-2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39.7023656453744</v>
      </c>
      <c r="D29" s="129">
        <f>G29*(1+G20)</f>
        <v>76.315116998702635</v>
      </c>
      <c r="E29" s="87"/>
      <c r="F29" s="131">
        <f>IF(Fin_Analysis!C108="Profit",Fin_Analysis!F100,IF(Fin_Analysis!C108="Dividend",Fin_Analysis!F103,Fin_Analysis!F106))</f>
        <v>46.708665465146353</v>
      </c>
      <c r="G29" s="273">
        <f>IF(Fin_Analysis!C108="Profit",Fin_Analysis!I100,IF(Fin_Analysis!C108="Dividend",Fin_Analysis!I103,Fin_Analysis!I106))</f>
        <v>66.360971303219685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-25596.109583011115</v>
      </c>
      <c r="E6" s="56">
        <f>1-D6/D3</f>
        <v>1.0184960495415469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1.0443640355499513</v>
      </c>
      <c r="E53" s="88">
        <f>IF(C53=0,0,MAX(C53,C53*Dashboard!G23))</f>
        <v>4516.8744537535395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4.2604529019498412E-2</v>
      </c>
      <c r="D87" s="210"/>
      <c r="E87" s="263">
        <f>E86*Exchange_Rate/Dashboard!G3</f>
        <v>4.2604529019498412E-2</v>
      </c>
      <c r="F87" s="210"/>
      <c r="H87" s="263">
        <f>H86*Exchange_Rate/Dashboard!G3</f>
        <v>4.2604529019498412E-2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6.7599207930323646E-2</v>
      </c>
      <c r="D89" s="210"/>
      <c r="E89" s="262">
        <f>E88*Exchange_Rate/Dashboard!G3</f>
        <v>6.7599207930323646E-2</v>
      </c>
      <c r="F89" s="210"/>
      <c r="H89" s="262">
        <f>H88*Exchange_Rate/Dashboard!G3</f>
        <v>6.7599207930323646E-2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52.596596660819813</v>
      </c>
      <c r="H93" s="87" t="s">
        <v>209</v>
      </c>
      <c r="I93" s="144">
        <f>FV(H87,D93,0,-(H86/C93))*Exchange_Rate</f>
        <v>52.596596660819813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93.947810001855117</v>
      </c>
      <c r="H94" s="87" t="s">
        <v>210</v>
      </c>
      <c r="I94" s="144">
        <f>FV(H89,D93,0,-(H88/C93))*Exchange_Rate</f>
        <v>93.947810001855117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561741.46360027359</v>
      </c>
      <c r="D97" s="214"/>
      <c r="E97" s="123">
        <f>PV(C94,D93,0,-F93)</f>
        <v>26.149804215627331</v>
      </c>
      <c r="F97" s="214"/>
      <c r="H97" s="123">
        <f>PV(C94,D93,0,-I93)</f>
        <v>26.149804215627331</v>
      </c>
      <c r="I97" s="123">
        <f>PV(C93,D93,0,-I93)</f>
        <v>37.152129906878748</v>
      </c>
      <c r="K97" s="24"/>
    </row>
    <row r="98" spans="2:11" ht="15" customHeight="1" x14ac:dyDescent="0.4">
      <c r="B98" s="28" t="s">
        <v>144</v>
      </c>
      <c r="C98" s="91">
        <f>E53*Exchange_Rate</f>
        <v>4843.9037640083016</v>
      </c>
      <c r="D98" s="214"/>
      <c r="E98" s="214"/>
      <c r="F98" s="214"/>
      <c r="H98" s="123">
        <f>C98*Data!$C$4/Common_Shares</f>
        <v>0.22549009335421202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556897.55983626528</v>
      </c>
      <c r="D100" s="109">
        <f>MIN(F100*(1-C94),E100)</f>
        <v>22.035667003932147</v>
      </c>
      <c r="E100" s="109">
        <f>MAX(E97-H98+E99,0)</f>
        <v>25.92431412227312</v>
      </c>
      <c r="F100" s="109">
        <f>(E100+H100)/2</f>
        <v>25.924314122273117</v>
      </c>
      <c r="H100" s="109">
        <f>MAX(C100*Data!$C$4/Common_Shares,0)</f>
        <v>25.924314122273117</v>
      </c>
      <c r="I100" s="109">
        <f>MAX(I97-H98+H99,0)</f>
        <v>36.926639813524538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1003380.1356541979</v>
      </c>
      <c r="D103" s="109">
        <f>MIN(F103*(1-C94),E103)</f>
        <v>39.7023656453744</v>
      </c>
      <c r="E103" s="123">
        <f>PV(C94,D93,0,-F94)</f>
        <v>46.708665465146353</v>
      </c>
      <c r="F103" s="109">
        <f>(E103+H103)/2</f>
        <v>46.708665465146353</v>
      </c>
      <c r="H103" s="123">
        <f>PV(C94,D93,0,-I94)</f>
        <v>46.708665465146353</v>
      </c>
      <c r="I103" s="109">
        <f>PV(C93,D93,0,-I94)</f>
        <v>66.360971303219685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780138.84774523159</v>
      </c>
      <c r="D106" s="109">
        <f>(D100+D103)/2</f>
        <v>30.869016324653273</v>
      </c>
      <c r="E106" s="123">
        <f>(E100+E103)/2</f>
        <v>36.316489793709735</v>
      </c>
      <c r="F106" s="109">
        <f>(F100+F103)/2</f>
        <v>36.316489793709735</v>
      </c>
      <c r="H106" s="123">
        <f>(H100+H103)/2</f>
        <v>36.316489793709735</v>
      </c>
      <c r="I106" s="123">
        <f>(I100+I103)/2</f>
        <v>51.643805558372108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