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47AB59-2653-4BA4-9A32-F722D2968E9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<sst xmlns="http://schemas.openxmlformats.org/spreadsheetml/2006/main" count="390" uniqueCount="269">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</sst>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3.0778210116731521E-2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5.14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5364.5742071999994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1.4632822586470069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16.604808069939615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3.0778210116731521E-2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2.9940632059834291</v>
      </c>
      <c r="D29" s="129">
        <f>G29*(1+G20)</f>
        <v>5.8929728164823612</v>
      </c>
      <c r="E29" s="87"/>
      <c r="F29" s="131">
        <f>IF(Fin_Analysis!C108="Profit",Fin_Analysis!F100,IF(Fin_Analysis!C108="Dividend",Fin_Analysis!F103,Fin_Analysis!F106))</f>
        <v>3.5224273011569758</v>
      </c>
      <c r="G29" s="273">
        <f>IF(Fin_Analysis!C108="Profit",Fin_Analysis!I100,IF(Fin_Analysis!C108="Dividend",Fin_Analysis!I103,Fin_Analysis!I106))</f>
        <v>5.1243241882455317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1102192.4063363338</v>
      </c>
      <c r="E6" s="56">
        <f>1-D6/D3</f>
        <v>0.69935757592041792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1.0560519343669776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1.4632822586470069</v>
      </c>
      <c r="E53" s="88">
        <f>IF(C53=0,0,MAX(C53,C53*Dashboard!G23))</f>
        <v>66744.693663665923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2.6161023145441935E-2</v>
      </c>
      <c r="D87" s="210"/>
      <c r="E87" s="263">
        <f>E86*Exchange_Rate/Dashboard!G3</f>
        <v>4.9505445305157832E-2</v>
      </c>
      <c r="F87" s="210"/>
      <c r="H87" s="263">
        <f>H86*Exchange_Rate/Dashboard!G3</f>
        <v>6.0223520548264707E-2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3.0778210116731521E-2</v>
      </c>
      <c r="D89" s="210"/>
      <c r="E89" s="262">
        <f>E88*Exchange_Rate/Dashboard!G3</f>
        <v>3.0778210116731521E-2</v>
      </c>
      <c r="F89" s="210"/>
      <c r="H89" s="262">
        <f>H88*Exchange_Rate/Dashboard!G3</f>
        <v>3.0778210116731521E-2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4.4999436471565399</v>
      </c>
      <c r="H93" s="87" t="s">
        <v>210</v>
      </c>
      <c r="I93" s="144">
        <f>FV(H87,D93,0,-(H86/C93))*Exchange_Rate</f>
        <v>5.7594887663233703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2.5568198499242314</v>
      </c>
      <c r="H94" s="87" t="s">
        <v>211</v>
      </c>
      <c r="I94" s="144">
        <f>FV(H89,D93,0,-(H88/C93))*Exchange_Rate</f>
        <v>2.5568198499242314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2988593.6679595429</v>
      </c>
      <c r="D97" s="214"/>
      <c r="E97" s="123">
        <f>PV(C94,D93,0,-F93)</f>
        <v>2.2372672915195682</v>
      </c>
      <c r="F97" s="214"/>
      <c r="H97" s="123">
        <f>PV(C94,D93,0,-I93)</f>
        <v>2.8634838218278285</v>
      </c>
      <c r="I97" s="123">
        <f>PV(C93,D93,0,-I93)</f>
        <v>4.0682722538785541</v>
      </c>
      <c r="K97" s="24"/>
    </row>
    <row r="98" spans="2:11" ht="15" customHeight="1" x14ac:dyDescent="0.4">
      <c r="B98" s="28" t="s">
        <v>145</v>
      </c>
      <c r="C98" s="91">
        <f>E53*Exchange_Rate</f>
        <v>66744.693663665923</v>
      </c>
      <c r="D98" s="214"/>
      <c r="E98" s="214"/>
      <c r="F98" s="214"/>
      <c r="H98" s="123">
        <f>C98*Data!$C$4/Common_Shares</f>
        <v>6.3950597415690244E-2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4090786.0742958765</v>
      </c>
      <c r="D100" s="109">
        <f>MIN(F100*(1-C94),E100)</f>
        <v>2.9940632059834291</v>
      </c>
      <c r="E100" s="109">
        <f>MAX(E97-H98+E99,0)</f>
        <v>3.1253188461191455</v>
      </c>
      <c r="F100" s="109">
        <f>(E100+H100)/2</f>
        <v>3.5224273011569758</v>
      </c>
      <c r="H100" s="109">
        <f>MAX(C100*Data!$C$4/Common_Shares,0)</f>
        <v>3.9195357561948061</v>
      </c>
      <c r="I100" s="109">
        <f>MAX(I97-H98+H99,0)</f>
        <v>5.1243241882455317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1326731.5769893804</v>
      </c>
      <c r="D103" s="109">
        <f>MIN(F103*(1-C94),E103)</f>
        <v>1.080512643871514</v>
      </c>
      <c r="E103" s="123">
        <f>PV(C94,D93,0,-F94)</f>
        <v>1.271191345731193</v>
      </c>
      <c r="F103" s="109">
        <f>(E103+H103)/2</f>
        <v>1.271191345731193</v>
      </c>
      <c r="H103" s="123">
        <f>PV(C94,D93,0,-I94)</f>
        <v>1.271191345731193</v>
      </c>
      <c r="I103" s="109">
        <f>PV(C93,D93,0,-I94)</f>
        <v>1.8060351665991359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2294300.1144836815</v>
      </c>
      <c r="D106" s="109">
        <f>(D100+D103)/2</f>
        <v>2.0372879249274716</v>
      </c>
      <c r="E106" s="123">
        <f>(E100+E103)/2</f>
        <v>2.1982550959251692</v>
      </c>
      <c r="F106" s="109">
        <f>(F100+F103)/2</f>
        <v>2.3968093234440841</v>
      </c>
      <c r="H106" s="123">
        <f>(H100+H103)/2</f>
        <v>2.5953635509629995</v>
      </c>
      <c r="I106" s="123">
        <f>(I100+I103)/2</f>
        <v>3.4651796774223338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