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D04835-0CAA-4AF7-9A79-8075A42383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<sst xmlns="http://schemas.openxmlformats.org/spreadsheetml/2006/main" count="390" uniqueCount="267">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</sst>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7.0431211498973301E-2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24.35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257447.19947710002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7.9618987371879921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6.0780287474332645E-2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12.728426143353857</v>
      </c>
      <c r="D29" s="129">
        <f>G29*(1+G20)</f>
        <v>25.162674510556165</v>
      </c>
      <c r="E29" s="87"/>
      <c r="F29" s="131">
        <f>IF(Fin_Analysis!C108="Profit",Fin_Analysis!F100,IF(Fin_Analysis!C108="Dividend",Fin_Analysis!F103,Fin_Analysis!F106))</f>
        <v>14.974618992181009</v>
      </c>
      <c r="G29" s="273">
        <f>IF(Fin_Analysis!C108="Profit",Fin_Analysis!I100,IF(Fin_Analysis!C108="Dividend",Fin_Analysis!I103,Fin_Analysis!I106))</f>
        <v>21.880586530918407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0.12559818116365332</v>
      </c>
      <c r="D87" s="210"/>
      <c r="E87" s="263">
        <f>E86*Exchange_Rate/Dashboard!G3</f>
        <v>0.12559818116365332</v>
      </c>
      <c r="F87" s="210"/>
      <c r="H87" s="263">
        <f>H86*Exchange_Rate/Dashboard!G3</f>
        <v>0.12559818116365332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7.0431211498973301E-2</v>
      </c>
      <c r="D89" s="210"/>
      <c r="E89" s="262">
        <f>E88*Exchange_Rate/Dashboard!G3</f>
        <v>6.0780287474332645E-2</v>
      </c>
      <c r="F89" s="210"/>
      <c r="H89" s="262">
        <f>H88*Exchange_Rate/Dashboard!G3</f>
        <v>6.0780287474332645E-2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83.725026477671278</v>
      </c>
      <c r="H93" s="87" t="s">
        <v>210</v>
      </c>
      <c r="I93" s="144">
        <f>FV(H87,D93,0,-(H86/C93))*Exchange_Rate</f>
        <v>83.725026477671278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30.119307539997269</v>
      </c>
      <c r="H94" s="87" t="s">
        <v>211</v>
      </c>
      <c r="I94" s="144">
        <f>FV(H89,D93,0,-(H88/C93))*Exchange_Rate</f>
        <v>30.119307539997269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440103.98213442665</v>
      </c>
      <c r="D97" s="214"/>
      <c r="E97" s="123">
        <f>PV(C94,D93,0,-F93)</f>
        <v>41.626135326931482</v>
      </c>
      <c r="F97" s="214"/>
      <c r="H97" s="123">
        <f>PV(C94,D93,0,-I93)</f>
        <v>41.626135326931482</v>
      </c>
      <c r="I97" s="123">
        <f>PV(C93,D93,0,-I93)</f>
        <v>60.823200673367381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440103.98213442665</v>
      </c>
      <c r="D100" s="109">
        <f>MIN(F100*(1-C94),E100)</f>
        <v>35.38221502789176</v>
      </c>
      <c r="E100" s="109">
        <f>MAX(E97-H98+E99,0)</f>
        <v>41.626135326931482</v>
      </c>
      <c r="F100" s="109">
        <f>(E100+H100)/2</f>
        <v>41.626135326931482</v>
      </c>
      <c r="H100" s="109">
        <f>MAX(C100*Data!$C$4/Common_Shares,0)</f>
        <v>41.626135326931482</v>
      </c>
      <c r="I100" s="109">
        <f>MAX(I97-H98+H99,0)</f>
        <v>60.823200673367381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158323.35617140017</v>
      </c>
      <c r="D103" s="109">
        <f>MIN(F103*(1-C94),E103)</f>
        <v>12.728426143353857</v>
      </c>
      <c r="E103" s="123">
        <f>PV(C94,D93,0,-F94)</f>
        <v>14.974618992181009</v>
      </c>
      <c r="F103" s="109">
        <f>(E103+H103)/2</f>
        <v>14.974618992181009</v>
      </c>
      <c r="H103" s="123">
        <f>PV(C94,D93,0,-I94)</f>
        <v>14.974618992181009</v>
      </c>
      <c r="I103" s="109">
        <f>PV(C93,D93,0,-I94)</f>
        <v>21.880586530918407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299213.66915291338</v>
      </c>
      <c r="D106" s="109">
        <f>(D100+D103)/2</f>
        <v>24.055320585622809</v>
      </c>
      <c r="E106" s="123">
        <f>(E100+E103)/2</f>
        <v>28.300377159556245</v>
      </c>
      <c r="F106" s="109">
        <f>(F100+F103)/2</f>
        <v>28.300377159556245</v>
      </c>
      <c r="H106" s="123">
        <f>(H100+H103)/2</f>
        <v>28.300377159556245</v>
      </c>
      <c r="I106" s="123">
        <f>(I100+I103)/2</f>
        <v>41.351893602142894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