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2867D4-A888-459E-B457-F8E4408600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<sst xmlns="http://schemas.openxmlformats.org/spreadsheetml/2006/main" count="391" uniqueCount="268">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</sst>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2.4307964370624279E-2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235769.87736775001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6.6444022575750239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2.4307964370624279E-2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16.857163392840693</v>
      </c>
      <c r="D29" s="129">
        <f>G29*(1+G20)</f>
        <v>33.324726156092275</v>
      </c>
      <c r="E29" s="87"/>
      <c r="F29" s="131">
        <f>IF(Fin_Analysis!C108="Profit",Fin_Analysis!F100,IF(Fin_Analysis!C108="Dividend",Fin_Analysis!F103,Fin_Analysis!F106))</f>
        <v>19.831956932753759</v>
      </c>
      <c r="G29" s="273">
        <f>IF(Fin_Analysis!C108="Profit",Fin_Analysis!I100,IF(Fin_Analysis!C108="Dividend",Fin_Analysis!I103,Fin_Analysis!I106))</f>
        <v>28.97802274442807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0.1505026278112436</v>
      </c>
      <c r="D87" s="210"/>
      <c r="E87" s="263">
        <f>E86*Exchange_Rate/Dashboard!G3</f>
        <v>0.15050262781124352</v>
      </c>
      <c r="F87" s="210"/>
      <c r="H87" s="263">
        <f>H86*Exchange_Rate/Dashboard!G3</f>
        <v>0.15050262781124352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2.4307964370624279E-2</v>
      </c>
      <c r="D89" s="210"/>
      <c r="E89" s="262">
        <f>E88*Exchange_Rate/Dashboard!G3</f>
        <v>2.4307964370624279E-2</v>
      </c>
      <c r="F89" s="210"/>
      <c r="H89" s="262">
        <f>H88*Exchange_Rate/Dashboard!G3</f>
        <v>2.4307964370624279E-2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441.50496446351337</v>
      </c>
      <c r="H93" s="87" t="s">
        <v>209</v>
      </c>
      <c r="I93" s="144">
        <f>FV(H87,D93,0,-(H86/C93))*Exchange_Rate</f>
        <v>441.50496446351337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39.889149118884717</v>
      </c>
      <c r="H94" s="87" t="s">
        <v>210</v>
      </c>
      <c r="I94" s="144">
        <f>FV(H89,D93,0,-(H88/C93))*Exchange_Rate</f>
        <v>39.889149118884717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538812.09743675264</v>
      </c>
      <c r="D97" s="214"/>
      <c r="E97" s="123">
        <f>PV(C94,D93,0,-F93)</f>
        <v>219.50599684995706</v>
      </c>
      <c r="F97" s="214"/>
      <c r="H97" s="123">
        <f>PV(C94,D93,0,-I93)</f>
        <v>219.50599684995706</v>
      </c>
      <c r="I97" s="123">
        <f>PV(C93,D93,0,-I93)</f>
        <v>320.73737306029835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538812.09743675264</v>
      </c>
      <c r="D100" s="109">
        <f>MIN(F100*(1-C94),E100)</f>
        <v>186.5800973224635</v>
      </c>
      <c r="E100" s="109">
        <f>MAX(E97-H98+E99,0)</f>
        <v>219.50599684995706</v>
      </c>
      <c r="F100" s="109">
        <f>(E100+H100)/2</f>
        <v>219.50599684995706</v>
      </c>
      <c r="H100" s="109">
        <f>MAX(C100*Data!$C$4/Common_Shares,0)</f>
        <v>219.50599684995703</v>
      </c>
      <c r="I100" s="109">
        <f>MAX(I97-H98+H99,0)</f>
        <v>320.73737306029835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48680.66688181003</v>
      </c>
      <c r="D103" s="109">
        <f>MIN(F103*(1-C94),E103)</f>
        <v>16.857163392840693</v>
      </c>
      <c r="E103" s="123">
        <f>PV(C94,D93,0,-F94)</f>
        <v>19.831956932753759</v>
      </c>
      <c r="F103" s="109">
        <f>(E103+H103)/2</f>
        <v>19.831956932753759</v>
      </c>
      <c r="H103" s="123">
        <f>PV(C94,D93,0,-I94)</f>
        <v>19.831956932753759</v>
      </c>
      <c r="I103" s="109">
        <f>PV(C93,D93,0,-I94)</f>
        <v>28.97802274442807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293746.38215928135</v>
      </c>
      <c r="D106" s="109">
        <f>(D100+D103)/2</f>
        <v>101.7186303576521</v>
      </c>
      <c r="E106" s="123">
        <f>(E100+E103)/2</f>
        <v>119.66897689135541</v>
      </c>
      <c r="F106" s="109">
        <f>(F100+F103)/2</f>
        <v>119.66897689135541</v>
      </c>
      <c r="H106" s="123">
        <f>(H100+H103)/2</f>
        <v>119.6689768913554</v>
      </c>
      <c r="I106" s="123">
        <f>(I100+I103)/2</f>
        <v>174.85769790236321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