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C55DA1-0BFD-46C5-9500-EE99B34B2A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<sst xmlns="http://schemas.openxmlformats.org/spreadsheetml/2006/main" count="390" uniqueCount="267">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</sst>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6.5117999073566038E-2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1.94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2586.6669900000002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0.79676219782188029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39.922569565543164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6.5117999073566038E-2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1.2967172864218233</v>
      </c>
      <c r="D29" s="129">
        <f>G29*(1+G20)</f>
        <v>2.2044956081991796</v>
      </c>
      <c r="E29" s="87"/>
      <c r="F29" s="131">
        <f>IF(Fin_Analysis!C108="Profit",Fin_Analysis!F100,IF(Fin_Analysis!C108="Dividend",Fin_Analysis!F103,Fin_Analysis!F106))</f>
        <v>1.5255497487315568</v>
      </c>
      <c r="G29" s="273">
        <f>IF(Fin_Analysis!C108="Profit",Fin_Analysis!I100,IF(Fin_Analysis!C108="Dividend",Fin_Analysis!I103,Fin_Analysis!I106))</f>
        <v>1.9169527027818956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2127239.034114202</v>
      </c>
      <c r="E6" s="56">
        <f>1-D6/D3</f>
        <v>0.29731290073299765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1.710940825637334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2.504848788248068E-2</v>
      </c>
      <c r="D87" s="210"/>
      <c r="E87" s="263">
        <f>E86*Exchange_Rate/Dashboard!G3</f>
        <v>2.504848788248068E-2</v>
      </c>
      <c r="F87" s="210"/>
      <c r="H87" s="263">
        <f>H86*Exchange_Rate/Dashboard!G3</f>
        <v>2.504848788248068E-2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6.5117999073566038E-2</v>
      </c>
      <c r="D89" s="210"/>
      <c r="E89" s="262">
        <f>E88*Exchange_Rate/Dashboard!G3</f>
        <v>6.5117999073566038E-2</v>
      </c>
      <c r="F89" s="210"/>
      <c r="H89" s="262">
        <f>H88*Exchange_Rate/Dashboard!G3</f>
        <v>6.5117999073566038E-2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0.76378793480462326</v>
      </c>
      <c r="H93" s="87" t="s">
        <v>209</v>
      </c>
      <c r="I93" s="144">
        <f>FV(H87,D93,0,-(H86/C93))*Exchange_Rate</f>
        <v>0.76378793480462326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2.4052426679550201</v>
      </c>
      <c r="H94" s="87" t="s">
        <v>210</v>
      </c>
      <c r="I94" s="144">
        <f>FV(H89,D93,0,-(H88/C93))*Exchange_Rate</f>
        <v>2.4052426679550201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506316.85247144621</v>
      </c>
      <c r="D97" s="214"/>
      <c r="E97" s="123">
        <f>PV(C94,D93,0,-F93)</f>
        <v>0.37973759188638567</v>
      </c>
      <c r="F97" s="214"/>
      <c r="H97" s="123">
        <f>PV(C94,D93,0,-I93)</f>
        <v>0.37973759188638567</v>
      </c>
      <c r="I97" s="123">
        <f>PV(C93,D93,0,-I93)</f>
        <v>0.53950921498131965</v>
      </c>
      <c r="K97" s="24"/>
    </row>
    <row r="98" spans="2:11" ht="15" customHeight="1" x14ac:dyDescent="0.4">
      <c r="B98" s="28" t="s">
        <v>144</v>
      </c>
      <c r="C98" s="91">
        <f>E53*Exchange_Rate</f>
        <v>4278.8827133178711</v>
      </c>
      <c r="D98" s="214"/>
      <c r="E98" s="214"/>
      <c r="F98" s="214"/>
      <c r="H98" s="123">
        <f>C98*Data!$C$4/Common_Shares</f>
        <v>3.2091616338431992E-3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2131517.9168275199</v>
      </c>
      <c r="D99" s="215"/>
      <c r="E99" s="146">
        <f>IF(H99&gt;0,H99*(1-C94),H99*(1+C94))</f>
        <v>1.358842502122231</v>
      </c>
      <c r="F99" s="215"/>
      <c r="H99" s="146">
        <f>C99*Data!$C$4/Common_Shares</f>
        <v>1.5986382377908601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2633555.8865856482</v>
      </c>
      <c r="D100" s="109">
        <f>MIN(F100*(1-C94),E100)</f>
        <v>1.5769784801777247</v>
      </c>
      <c r="E100" s="109">
        <f>MAX(E97-H98+E99,0)</f>
        <v>1.7353709323747735</v>
      </c>
      <c r="F100" s="109">
        <f>(E100+H100)/2</f>
        <v>1.855268800209088</v>
      </c>
      <c r="H100" s="109">
        <f>MAX(C100*Data!$C$4/Common_Shares,0)</f>
        <v>1.9751666680434026</v>
      </c>
      <c r="I100" s="109">
        <f>MAX(I97-H98+H99,0)</f>
        <v>2.1349382911383366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1594441.1289771502</v>
      </c>
      <c r="D103" s="109">
        <f>MIN(F103*(1-C94),E103)</f>
        <v>1.0164560926659216</v>
      </c>
      <c r="E103" s="123">
        <f>PV(C94,D93,0,-F94)</f>
        <v>1.1958306972540256</v>
      </c>
      <c r="F103" s="109">
        <f>(E103+H103)/2</f>
        <v>1.1958306972540256</v>
      </c>
      <c r="H103" s="123">
        <f>PV(C94,D93,0,-I94)</f>
        <v>1.1958306972540256</v>
      </c>
      <c r="I103" s="109">
        <f>PV(C93,D93,0,-I94)</f>
        <v>1.6989671144254543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1954134.6640193353</v>
      </c>
      <c r="D106" s="109">
        <f>(D100+D103)/2</f>
        <v>1.2967172864218233</v>
      </c>
      <c r="E106" s="123">
        <f>(E100+E103)/2</f>
        <v>1.4656008148143995</v>
      </c>
      <c r="F106" s="109">
        <f>(F100+F103)/2</f>
        <v>1.5255497487315568</v>
      </c>
      <c r="H106" s="123">
        <f>(H100+H103)/2</f>
        <v>1.5854986826487141</v>
      </c>
      <c r="I106" s="123">
        <f>(I100+I103)/2</f>
        <v>1.9169527027818956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