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135FF7-56FF-4F96-B3B2-6A64DF7A44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I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<sst xmlns="http://schemas.openxmlformats.org/spreadsheetml/2006/main" count="390" uniqueCount="268">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</sst>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7.2864321608040197E-2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7.96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65048.164290559995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0.39111188514971501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34.494186566243059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7.2864321608040197E-2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7.1494235006857725</v>
      </c>
      <c r="D29" s="129">
        <f>G29*(1+G20)</f>
        <v>12.371587094921917</v>
      </c>
      <c r="E29" s="87"/>
      <c r="F29" s="131">
        <f>IF(Fin_Analysis!C108="Profit",Fin_Analysis!F100,IF(Fin_Analysis!C108="Dividend",Fin_Analysis!F103,Fin_Analysis!F106))</f>
        <v>8.4110864713950271</v>
      </c>
      <c r="G29" s="274">
        <f>IF(Fin_Analysis!C108="Profit",Fin_Analysis!I100,IF(Fin_Analysis!C108="Dividend",Fin_Analysis!I103,Fin_Analysis!I106))</f>
        <v>10.757901821671233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7.7784678170607288E-2</v>
      </c>
      <c r="D53" s="156">
        <f t="shared" ref="D53:M53" si="43">IF(D36="","",(D27-D36)/D27)</f>
        <v>9.0171250069727232E-2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1.4325259515570934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7.5684380032206122E-2</v>
      </c>
      <c r="D55" s="153">
        <f t="shared" si="45"/>
        <v>6.4256757610072962E-2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9.0093374264517774</v>
      </c>
      <c r="D56" s="158">
        <f t="shared" si="46"/>
        <v>6.2044578976334614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1.5179367638869604E-2</v>
      </c>
      <c r="D87" s="209"/>
      <c r="E87" s="262">
        <f>E86*Exchange_Rate/Dashboard!G3</f>
        <v>2.4158660234906239E-2</v>
      </c>
      <c r="F87" s="209"/>
      <c r="H87" s="262">
        <f>H86*Exchange_Rate/Dashboard!G3</f>
        <v>2.8990392281887493E-2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7.2864321608040197E-2</v>
      </c>
      <c r="D89" s="209"/>
      <c r="E89" s="261">
        <f>E88*Exchange_Rate/Dashboard!G3</f>
        <v>7.2864321608040197E-2</v>
      </c>
      <c r="F89" s="209"/>
      <c r="H89" s="261">
        <f>H88*Exchange_Rate/Dashboard!G3</f>
        <v>7.2864321608040197E-2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3.283055214746029</v>
      </c>
      <c r="H93" s="87" t="s">
        <v>210</v>
      </c>
      <c r="I93" s="144">
        <f>FV(H87,D93,0,-(H86/(C93-D94)))*Exchange_Rate</f>
        <v>4.0334792122537877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12.491312481902307</v>
      </c>
      <c r="H94" s="87" t="s">
        <v>211</v>
      </c>
      <c r="I94" s="144">
        <f>FV(H89,D93,0,-(H88/(C93-D94)))*Exchange_Rate</f>
        <v>12.491312481902307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16387.49599113152</v>
      </c>
      <c r="D97" s="213"/>
      <c r="E97" s="123">
        <f>PV(C94,D93,0,-F93)</f>
        <v>1.6322586734714568</v>
      </c>
      <c r="F97" s="213"/>
      <c r="H97" s="123">
        <f>PV(C94,D93,0,-I93)</f>
        <v>2.0053520266418561</v>
      </c>
      <c r="I97" s="123">
        <f>PV(C93,D93,0,-I93)</f>
        <v>2.930176625315192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3"/>
      <c r="E98" s="213"/>
      <c r="F98" s="213"/>
      <c r="H98" s="123">
        <f>C98*Data!$C$4/Common_Shares</f>
        <v>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94111.395991131518</v>
      </c>
      <c r="D100" s="109">
        <f>MIN(F100*(1-C94),E100)</f>
        <v>9.0200155359300229</v>
      </c>
      <c r="E100" s="109">
        <f>MAX(E97-H98+E99,0)</f>
        <v>9.7070732224844303</v>
      </c>
      <c r="F100" s="109">
        <f>(E100+H100)/2</f>
        <v>10.611782983447085</v>
      </c>
      <c r="H100" s="109">
        <f>MAX(C100*Data!$C$4/Common_Shares,0)</f>
        <v>11.516492744409739</v>
      </c>
      <c r="I100" s="109">
        <f>MAX(I97-H98+H99,0)</f>
        <v>12.441317343083075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50750.561103490654</v>
      </c>
      <c r="D103" s="109">
        <f>MIN(F103*(1-C94),E103)</f>
        <v>5.2788314654415229</v>
      </c>
      <c r="E103" s="123">
        <f>PV(C94,D93,0,-F94)</f>
        <v>6.2103899593429679</v>
      </c>
      <c r="F103" s="109">
        <f>(E103+H103)/2</f>
        <v>6.2103899593429679</v>
      </c>
      <c r="H103" s="123">
        <f>PV(C94,D93,0,-I94)</f>
        <v>6.2103899593429679</v>
      </c>
      <c r="I103" s="109">
        <f>PV(C93,D93,0,-I94)</f>
        <v>9.074486300259391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65037.799003797016</v>
      </c>
      <c r="D106" s="109">
        <f>(D100+D103)/2</f>
        <v>7.1494235006857725</v>
      </c>
      <c r="E106" s="123">
        <f>(E100+E103)/2</f>
        <v>7.9587315909136986</v>
      </c>
      <c r="F106" s="109">
        <f>(F100+F103)/2</f>
        <v>8.4110864713950271</v>
      </c>
      <c r="H106" s="123">
        <f>(H100+H103)/2</f>
        <v>8.8634413518763537</v>
      </c>
      <c r="I106" s="123">
        <f>(I100+I103)/2</f>
        <v>10.757901821671233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