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C561A60-6A29-42E9-BBD4-41043F9380E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3" i="4" l="1"/>
  <c r="F93" i="4"/>
  <c r="F94" i="4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<sst xmlns="http://schemas.openxmlformats.org/spreadsheetml/2006/main" count="390" uniqueCount="268">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</sst>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46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487358224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264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106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104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111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8.1501340482573723E-2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266</v>
      </c>
      <c r="D87" s="269"/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208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0398.HK</v>
      </c>
      <c r="D3" s="278"/>
      <c r="E3" s="87"/>
      <c r="F3" s="3" t="s">
        <v>1</v>
      </c>
      <c r="G3" s="132">
        <v>3.73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東方表行集團</v>
      </c>
      <c r="D4" s="280"/>
      <c r="E4" s="87"/>
      <c r="F4" s="3" t="s">
        <v>3</v>
      </c>
      <c r="G4" s="283">
        <f>Inputs!C10</f>
        <v>487358224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45619</v>
      </c>
      <c r="D5" s="282"/>
      <c r="E5" s="34"/>
      <c r="F5" s="35" t="s">
        <v>100</v>
      </c>
      <c r="G5" s="275">
        <f>G3*G4/1000000</f>
        <v>1817.8461755200001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Y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0.68375747988736812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3.7548526172941428E-3</v>
      </c>
      <c r="F24" s="140" t="s">
        <v>260</v>
      </c>
      <c r="G24" s="268">
        <f>G3/(Fin_Analysis!H86*G7)</f>
        <v>8.9247565393365615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0.5819036971492364</v>
      </c>
    </row>
    <row r="26" spans="1:8" ht="15.75" customHeight="1" x14ac:dyDescent="0.4">
      <c r="B26" s="138" t="s">
        <v>174</v>
      </c>
      <c r="C26" s="171">
        <f>Fin_Analysis!I83</f>
        <v>9.3294561862408407E-2</v>
      </c>
      <c r="F26" s="141" t="s">
        <v>194</v>
      </c>
      <c r="G26" s="178">
        <f>Fin_Analysis!H88*Exchange_Rate/G3</f>
        <v>6.5201072386058975E-2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1.9997078798570787</v>
      </c>
      <c r="D29" s="129">
        <f>G29*(1+G20)</f>
        <v>4.2217200096771643</v>
      </c>
      <c r="E29" s="87"/>
      <c r="F29" s="131">
        <f>IF(Fin_Analysis!C108="Profit",Fin_Analysis!F100,IF(Fin_Analysis!C108="Dividend",Fin_Analysis!F103,Fin_Analysis!F106))</f>
        <v>2.3525975057142103</v>
      </c>
      <c r="G29" s="274">
        <f>IF(Fin_Analysis!C108="Profit",Fin_Analysis!I100,IF(Fin_Analysis!C108="Dividend",Fin_Analysis!I103,Fin_Analysis!I106))</f>
        <v>3.6710608779801435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4.0247282824821366E-2</v>
      </c>
      <c r="D55" s="153">
        <f t="shared" si="45"/>
        <v>3.7088804656829566E-2</v>
      </c>
      <c r="E55" s="153">
        <f t="shared" si="45"/>
        <v>2.8698240375488321E-2</v>
      </c>
      <c r="F55" s="153">
        <f t="shared" si="45"/>
        <v>3.307625725761746E-2</v>
      </c>
      <c r="G55" s="153">
        <f t="shared" si="45"/>
        <v>0.10051353148386549</v>
      </c>
      <c r="H55" s="153">
        <f t="shared" si="45"/>
        <v>1.5611676482073268E-2</v>
      </c>
      <c r="I55" s="153">
        <f t="shared" si="45"/>
        <v>1.49612371636157E-2</v>
      </c>
      <c r="J55" s="153">
        <f t="shared" si="45"/>
        <v>1.3698127065736321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96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233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161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0.14005984303219104</v>
      </c>
      <c r="D87" s="209"/>
      <c r="E87" s="262">
        <f>E86*Exchange_Rate/Dashboard!G3</f>
        <v>9.8041890122533781E-2</v>
      </c>
      <c r="F87" s="209"/>
      <c r="H87" s="262">
        <f>H86*Exchange_Rate/Dashboard!G3</f>
        <v>0.1120478744257529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222</v>
      </c>
      <c r="C89" s="261">
        <f>C88*Exchange_Rate/Dashboard!G3</f>
        <v>8.1501340482573723E-2</v>
      </c>
      <c r="D89" s="209"/>
      <c r="E89" s="261">
        <f>E88*Exchange_Rate/Dashboard!G3</f>
        <v>5.8680965147453079E-2</v>
      </c>
      <c r="F89" s="209"/>
      <c r="H89" s="261">
        <f>H88*Exchange_Rate/Dashboard!G3</f>
        <v>6.5201072386058975E-2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>
        <f>FV(E87,D93,0,-(E86/(C93-D94)))*Exchange_Rate</f>
        <v>8.844455782681802</v>
      </c>
      <c r="H93" s="87" t="s">
        <v>210</v>
      </c>
      <c r="I93" s="144">
        <f>FV(H87,D93,0,-(H86/(C93-D94)))*Exchange_Rate</f>
        <v>10.769261934242339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</v>
      </c>
      <c r="E94" s="87" t="s">
        <v>211</v>
      </c>
      <c r="F94" s="144">
        <f>FV(E89,D93,0,-(E88/(C93-D94)))*Exchange_Rate</f>
        <v>4.4104983876414066</v>
      </c>
      <c r="H94" s="87" t="s">
        <v>211</v>
      </c>
      <c r="I94" s="144">
        <f>FV(H89,D93,0,-(H88/(C93-D94)))*Exchange_Rate</f>
        <v>5.0533294171842895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2609426.31307904</v>
      </c>
      <c r="D97" s="213"/>
      <c r="E97" s="123">
        <f>PV(C94,D93,0,-F93)</f>
        <v>4.3972576515238195</v>
      </c>
      <c r="F97" s="213"/>
      <c r="H97" s="123">
        <f>PV(C94,D93,0,-I93)</f>
        <v>5.3542264900387524</v>
      </c>
      <c r="I97" s="123">
        <f>PV(C93,D93,0,-I93)</f>
        <v>7.8234789200713672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2609426.31307904</v>
      </c>
      <c r="D100" s="109">
        <f>MIN(F100*(1-C94),E100)</f>
        <v>4.1443807601640925</v>
      </c>
      <c r="E100" s="109">
        <f>MAX(E97-H98+E99,0)</f>
        <v>4.3972576515238195</v>
      </c>
      <c r="F100" s="109">
        <f>(E100+H100)/2</f>
        <v>4.8757420707812855</v>
      </c>
      <c r="H100" s="109">
        <f>MAX(C100*Data!$C$4/Common_Shares,0)</f>
        <v>5.3542264900387524</v>
      </c>
      <c r="I100" s="109">
        <f>MAX(I97-H98+H99,0)</f>
        <v>7.8234789200713672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1224437.7405223513</v>
      </c>
      <c r="D103" s="109">
        <f>MIN(F103*(1-C94),E103)</f>
        <v>1.9997078798570787</v>
      </c>
      <c r="E103" s="123">
        <f>PV(C94,D93,0,-F94)</f>
        <v>2.1927971894059257</v>
      </c>
      <c r="F103" s="109">
        <f>(E103+H103)/2</f>
        <v>2.3525975057142103</v>
      </c>
      <c r="H103" s="123">
        <f>PV(C94,D93,0,-I94)</f>
        <v>2.512397822022495</v>
      </c>
      <c r="I103" s="109">
        <f>PV(C93,D93,0,-I94)</f>
        <v>3.6710608779801435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1605858.7116690616</v>
      </c>
      <c r="D106" s="109">
        <f>(D100+D103)/2</f>
        <v>3.0720443200105856</v>
      </c>
      <c r="E106" s="123">
        <f>(E100+E103)/2</f>
        <v>3.2950274204648728</v>
      </c>
      <c r="F106" s="109">
        <f>(F100+F103)/2</f>
        <v>3.6141697882477479</v>
      </c>
      <c r="H106" s="123">
        <f>(H100+H103)/2</f>
        <v>3.9333121560306239</v>
      </c>
      <c r="I106" s="123">
        <f>(I100+I103)/2</f>
        <v>5.7472698990257554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