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38D658F-FCDF-4602-A375-AF7DA3E0DE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<sst xmlns="http://schemas.openxmlformats.org/spreadsheetml/2006/main" count="390" uniqueCount="268">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</sst>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0.10503056990884992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6.09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1522566.8528897399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0.43651903777514928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3.6910474265242059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7.0372241144958075E-2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3.5341916024107651</v>
      </c>
      <c r="D29" s="129">
        <f>G29*(1+G20)</f>
        <v>6.7933545331506764</v>
      </c>
      <c r="E29" s="87"/>
      <c r="F29" s="131">
        <f>IF(Fin_Analysis!C108="Profit",Fin_Analysis!F100,IF(Fin_Analysis!C108="Dividend",Fin_Analysis!F103,Fin_Analysis!F106))</f>
        <v>4.1578724734244297</v>
      </c>
      <c r="G29" s="274">
        <f>IF(Fin_Analysis!C108="Profit",Fin_Analysis!I100,IF(Fin_Analysis!C108="Dividend",Fin_Analysis!I103,Fin_Analysis!I106))</f>
        <v>5.907264811435371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0.91920770503345783</v>
      </c>
      <c r="D53" s="156">
        <f t="shared" ref="D53:M53" si="43">IF(D36="","",(D27-D36)/D27)</f>
        <v>0.1813687183432823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1.4177071748203107E-2</v>
      </c>
      <c r="D54" s="157">
        <f t="shared" si="44"/>
        <v>5.2102382756588357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1.0674328950978067</v>
      </c>
      <c r="D56" s="158">
        <f t="shared" si="46"/>
        <v>4.8543433811852026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-13679330.611089023</v>
      </c>
      <c r="E6" s="56">
        <f>1-D6/D3</f>
        <v>5.2019448495670133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0.27092580626678164</v>
      </c>
      <c r="D87" s="209"/>
      <c r="E87" s="262">
        <f>E86*Exchange_Rate/Dashboard!G3</f>
        <v>0.27092580626678164</v>
      </c>
      <c r="F87" s="209"/>
      <c r="H87" s="262">
        <f>H86*Exchange_Rate/Dashboard!G3</f>
        <v>0.27092580626678164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0.10503056990884992</v>
      </c>
      <c r="D89" s="209"/>
      <c r="E89" s="261">
        <f>E88*Exchange_Rate/Dashboard!G3</f>
        <v>7.0372241144958075E-2</v>
      </c>
      <c r="F89" s="209"/>
      <c r="H89" s="261">
        <f>H88*Exchange_Rate/Dashboard!G3</f>
        <v>7.0372241144958075E-2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75.986451109138017</v>
      </c>
      <c r="H93" s="87" t="s">
        <v>209</v>
      </c>
      <c r="I93" s="144">
        <f>FV(H87,D93,0,-(H86/(C93-D94)))*Exchange_Rate</f>
        <v>75.986451109138017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8.362966684130626</v>
      </c>
      <c r="H94" s="87" t="s">
        <v>210</v>
      </c>
      <c r="I94" s="144">
        <f>FV(H89,D93,0,-(H88/(C93-D94)))*Exchange_Rate</f>
        <v>8.362966684130626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9445088.6374391168</v>
      </c>
      <c r="D97" s="213"/>
      <c r="E97" s="123">
        <f>PV(C94,D93,0,-F93)</f>
        <v>37.77869568934436</v>
      </c>
      <c r="F97" s="213"/>
      <c r="H97" s="123">
        <f>PV(C94,D93,0,-I93)</f>
        <v>37.77869568934436</v>
      </c>
      <c r="I97" s="123">
        <f>PV(C93,D93,0,-I93)</f>
        <v>53.673786556466212</v>
      </c>
      <c r="K97" s="24"/>
    </row>
    <row r="98" spans="2:11" ht="15" customHeight="1" x14ac:dyDescent="0.4">
      <c r="B98" s="28" t="s">
        <v>144</v>
      </c>
      <c r="C98" s="91">
        <f>E53*Exchange_Rate</f>
        <v>22301.5525863568</v>
      </c>
      <c r="D98" s="213"/>
      <c r="E98" s="213"/>
      <c r="F98" s="213"/>
      <c r="H98" s="123">
        <f>C98*Data!$C$4/Common_Shares</f>
        <v>8.9202293477715924E-2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-29938691.894840844</v>
      </c>
      <c r="D99" s="214"/>
      <c r="E99" s="145">
        <f>IF(H99&gt;0,H99*(1-C94),H99*(1+C94))</f>
        <v>-137.71193579287907</v>
      </c>
      <c r="F99" s="214"/>
      <c r="H99" s="145">
        <f>C99*Data!$C$4/Common_Shares</f>
        <v>-119.74950938511225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-20515904.809988081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1039513.7613429743</v>
      </c>
      <c r="D103" s="109">
        <f>MIN(F103*(1-C94),E103)</f>
        <v>3.5341916024107651</v>
      </c>
      <c r="E103" s="123">
        <f>PV(C94,D93,0,-F94)</f>
        <v>4.1578724734244297</v>
      </c>
      <c r="F103" s="109">
        <f>(E103+H103)/2</f>
        <v>4.1578724734244297</v>
      </c>
      <c r="H103" s="123">
        <f>PV(C94,D93,0,-I94)</f>
        <v>4.1578724734244297</v>
      </c>
      <c r="I103" s="109">
        <f>PV(C93,D93,0,-I94)</f>
        <v>5.907264811435371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519756.88067148713</v>
      </c>
      <c r="D106" s="109">
        <f>(D100+D103)/2</f>
        <v>1.7670958012053826</v>
      </c>
      <c r="E106" s="123">
        <f>(E100+E103)/2</f>
        <v>2.0789362367122148</v>
      </c>
      <c r="F106" s="109">
        <f>(F100+F103)/2</f>
        <v>2.0789362367122148</v>
      </c>
      <c r="H106" s="123">
        <f>(H100+H103)/2</f>
        <v>2.0789362367122148</v>
      </c>
      <c r="I106" s="123">
        <f>(I100+I103)/2</f>
        <v>2.9536324057176855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