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F152F7-7842-431A-91E1-E4652287D01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<sst xmlns="http://schemas.openxmlformats.org/spreadsheetml/2006/main" count="390" uniqueCount="268">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</sst>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263</v>
      </c>
      <c r="D18" s="24"/>
    </row>
    <row r="19" spans="2:13" ht="13.9" x14ac:dyDescent="0.4">
      <c r="B19" s="240" t="s">
        <v>239</v>
      </c>
      <c r="C19" s="242" t="s">
        <v>263</v>
      </c>
      <c r="D19" s="24"/>
    </row>
    <row r="20" spans="2:13" ht="13.9" x14ac:dyDescent="0.4">
      <c r="B20" s="241" t="s">
        <v>228</v>
      </c>
      <c r="C20" s="242" t="s">
        <v>263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0.1070998029995027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5.1100000000000003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273322.71182874002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7.8395803503861314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6.8373621296276096E-2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2.8544503442972746</v>
      </c>
      <c r="D29" s="129">
        <f>G29*(1+G20)</f>
        <v>5.4867690741096462</v>
      </c>
      <c r="E29" s="87"/>
      <c r="F29" s="131">
        <f>IF(Fin_Analysis!C108="Profit",Fin_Analysis!F100,IF(Fin_Analysis!C108="Dividend",Fin_Analysis!F103,Fin_Analysis!F106))</f>
        <v>3.3581768756438528</v>
      </c>
      <c r="G29" s="274">
        <f>IF(Fin_Analysis!C108="Profit",Fin_Analysis!I100,IF(Fin_Analysis!C108="Dividend",Fin_Analysis!I103,Fin_Analysis!I106))</f>
        <v>4.7711035427040409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4.0139134309552702</v>
      </c>
      <c r="D55" s="153">
        <f t="shared" si="45"/>
        <v>3.3661025351492042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0.12755784816348567</v>
      </c>
      <c r="D87" s="209"/>
      <c r="E87" s="262">
        <f>E86*Exchange_Rate/Dashboard!G3</f>
        <v>0.12755784816348567</v>
      </c>
      <c r="F87" s="209"/>
      <c r="H87" s="262">
        <f>H86*Exchange_Rate/Dashboard!G3</f>
        <v>0.12755784816348567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0.1070998029995027</v>
      </c>
      <c r="D89" s="209"/>
      <c r="E89" s="261">
        <f>E88*Exchange_Rate/Dashboard!G3</f>
        <v>6.8373621296276096E-2</v>
      </c>
      <c r="F89" s="209"/>
      <c r="H89" s="261">
        <f>H88*Exchange_Rate/Dashboard!G3</f>
        <v>6.8373621296276096E-2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16.500220529756582</v>
      </c>
      <c r="H93" s="87" t="s">
        <v>209</v>
      </c>
      <c r="I93" s="144">
        <f>FV(H87,D93,0,-(H86/(C93-D94)))*Exchange_Rate</f>
        <v>16.500220529756582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6.7544931957225547</v>
      </c>
      <c r="H94" s="87" t="s">
        <v>210</v>
      </c>
      <c r="I94" s="144">
        <f>FV(H89,D93,0,-(H88/(C93-D94)))*Exchange_Rate</f>
        <v>6.7544931957225547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438788.63234720088</v>
      </c>
      <c r="D97" s="213"/>
      <c r="E97" s="123">
        <f>PV(C94,D93,0,-F93)</f>
        <v>8.2035257746861969</v>
      </c>
      <c r="F97" s="213"/>
      <c r="H97" s="123">
        <f>PV(C94,D93,0,-I93)</f>
        <v>8.2035257746861969</v>
      </c>
      <c r="I97" s="123">
        <f>PV(C93,D93,0,-I93)</f>
        <v>11.655095111321394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438788.63234720088</v>
      </c>
      <c r="D100" s="109">
        <f>MIN(F100*(1-C94),E100)</f>
        <v>6.9729969084832675</v>
      </c>
      <c r="E100" s="109">
        <f>MAX(E97-H98+E99,0)</f>
        <v>8.2035257746861969</v>
      </c>
      <c r="F100" s="109">
        <f>(E100+H100)/2</f>
        <v>8.2035257746861969</v>
      </c>
      <c r="H100" s="109">
        <f>MAX(C100*Data!$C$4/Common_Shares,0)</f>
        <v>8.2035257746861969</v>
      </c>
      <c r="I100" s="109">
        <f>MAX(I97-H98+H99,0)</f>
        <v>11.655095111321394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179621.52846409849</v>
      </c>
      <c r="D103" s="109">
        <f>MIN(F103*(1-C94),E103)</f>
        <v>2.8544503442972746</v>
      </c>
      <c r="E103" s="123">
        <f>PV(C94,D93,0,-F94)</f>
        <v>3.3581768756438528</v>
      </c>
      <c r="F103" s="109">
        <f>(E103+H103)/2</f>
        <v>3.3581768756438528</v>
      </c>
      <c r="H103" s="123">
        <f>PV(C94,D93,0,-I94)</f>
        <v>3.3581768756438528</v>
      </c>
      <c r="I103" s="109">
        <f>PV(C93,D93,0,-I94)</f>
        <v>4.7711035427040409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309205.08040564967</v>
      </c>
      <c r="D106" s="109">
        <f>(D100+D103)/2</f>
        <v>4.9137236263902713</v>
      </c>
      <c r="E106" s="123">
        <f>(E100+E103)/2</f>
        <v>5.7808513251650249</v>
      </c>
      <c r="F106" s="109">
        <f>(F100+F103)/2</f>
        <v>5.7808513251650249</v>
      </c>
      <c r="H106" s="123">
        <f>(H100+H103)/2</f>
        <v>5.7808513251650249</v>
      </c>
      <c r="I106" s="123">
        <f>(I100+I103)/2</f>
        <v>8.2130993270127171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