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AF9D3AC-C5A7-4855-8D91-BFE7147849C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<sst xmlns="http://schemas.openxmlformats.org/spreadsheetml/2006/main" count="390" uniqueCount="268">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</sst>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0.10188658217127008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4.7300000000000004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1685801.5960309701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0.40714991937090239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3.9273827301401329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6.9404288077539247E-2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2.6949721279912073</v>
      </c>
      <c r="D29" s="129">
        <f>G29*(1+G20)</f>
        <v>5.1802231406796082</v>
      </c>
      <c r="E29" s="87"/>
      <c r="F29" s="131">
        <f>IF(Fin_Analysis!C108="Profit",Fin_Analysis!F100,IF(Fin_Analysis!C108="Dividend",Fin_Analysis!F103,Fin_Analysis!F106))</f>
        <v>3.170555444695538</v>
      </c>
      <c r="G29" s="274">
        <f>IF(Fin_Analysis!C108="Profit",Fin_Analysis!I100,IF(Fin_Analysis!C108="Dividend",Fin_Analysis!I103,Fin_Analysis!I106))</f>
        <v>4.5045418614605293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0.91797994232852775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1.2634035849314423E-2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1.4040838077932061</v>
      </c>
      <c r="D55" s="153">
        <f t="shared" si="45"/>
        <v>1.3492159130892725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1.0639184029144524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-16679659.03305191</v>
      </c>
      <c r="E6" s="56">
        <f>1-D6/D3</f>
        <v>5.3161223229213581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0.2546224976561729</v>
      </c>
      <c r="D87" s="209"/>
      <c r="E87" s="262">
        <f>E86*Exchange_Rate/Dashboard!G3</f>
        <v>0.2546224976561729</v>
      </c>
      <c r="F87" s="209"/>
      <c r="H87" s="262">
        <f>H86*Exchange_Rate/Dashboard!G3</f>
        <v>0.2546224976561729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0.10188658217127008</v>
      </c>
      <c r="D89" s="209"/>
      <c r="E89" s="261">
        <f>E88*Exchange_Rate/Dashboard!G3</f>
        <v>6.9404288077539247E-2</v>
      </c>
      <c r="F89" s="209"/>
      <c r="H89" s="261">
        <f>H88*Exchange_Rate/Dashboard!G3</f>
        <v>6.9404288077539247E-2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51.99849488759309</v>
      </c>
      <c r="H93" s="87" t="s">
        <v>209</v>
      </c>
      <c r="I93" s="144">
        <f>FV(H87,D93,0,-(H86/(C93-D94)))*Exchange_Rate</f>
        <v>51.99849488759309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6.377119482055627</v>
      </c>
      <c r="H94" s="87" t="s">
        <v>210</v>
      </c>
      <c r="I94" s="144">
        <f>FV(H89,D93,0,-(H88/(C93-D94)))*Exchange_Rate</f>
        <v>6.377119482055627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9213972.0643967222</v>
      </c>
      <c r="D97" s="213"/>
      <c r="E97" s="123">
        <f>PV(C94,D93,0,-F93)</f>
        <v>25.852441928638349</v>
      </c>
      <c r="F97" s="213"/>
      <c r="H97" s="123">
        <f>PV(C94,D93,0,-I93)</f>
        <v>25.852441928638349</v>
      </c>
      <c r="I97" s="123">
        <f>PV(C93,D93,0,-I93)</f>
        <v>36.729654762341376</v>
      </c>
      <c r="K97" s="24"/>
    </row>
    <row r="98" spans="2:11" ht="15" customHeight="1" x14ac:dyDescent="0.4">
      <c r="B98" s="28" t="s">
        <v>144</v>
      </c>
      <c r="C98" s="91">
        <f>E53*Exchange_Rate</f>
        <v>674821.51722272241</v>
      </c>
      <c r="D98" s="213"/>
      <c r="E98" s="213"/>
      <c r="F98" s="213"/>
      <c r="H98" s="123">
        <f>C98*Data!$C$4/Common_Shares</f>
        <v>1.8934053591943796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-34455163.432179242</v>
      </c>
      <c r="D99" s="214"/>
      <c r="E99" s="145">
        <f>IF(H99&gt;0,H99*(1-C94),H99*(1+C94))</f>
        <v>-111.17492232217336</v>
      </c>
      <c r="F99" s="214"/>
      <c r="H99" s="145">
        <f>C99*Data!$C$4/Common_Shares</f>
        <v>-96.673845497542061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-25916012.885005243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1130005.7989370867</v>
      </c>
      <c r="D103" s="109">
        <f>MIN(F103*(1-C94),E103)</f>
        <v>2.6949721279912073</v>
      </c>
      <c r="E103" s="123">
        <f>PV(C94,D93,0,-F94)</f>
        <v>3.170555444695538</v>
      </c>
      <c r="F103" s="109">
        <f>(E103+H103)/2</f>
        <v>3.170555444695538</v>
      </c>
      <c r="H103" s="123">
        <f>PV(C94,D93,0,-I94)</f>
        <v>3.170555444695538</v>
      </c>
      <c r="I103" s="109">
        <f>PV(C93,D93,0,-I94)</f>
        <v>4.5045418614605293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565002.89946854336</v>
      </c>
      <c r="D106" s="109">
        <f>(D100+D103)/2</f>
        <v>1.3474860639956037</v>
      </c>
      <c r="E106" s="123">
        <f>(E100+E103)/2</f>
        <v>1.585277722347769</v>
      </c>
      <c r="F106" s="109">
        <f>(F100+F103)/2</f>
        <v>1.585277722347769</v>
      </c>
      <c r="H106" s="123">
        <f>(H100+H103)/2</f>
        <v>1.585277722347769</v>
      </c>
      <c r="I106" s="123">
        <f>(I100+I103)/2</f>
        <v>2.2522709307302646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