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331BEBD-75D8-47D3-B183-C7223BBACA9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4" i="4" l="1"/>
  <c r="E95" i="4"/>
  <c r="E93" i="4"/>
  <c r="F93" i="4"/>
  <c r="F97" i="4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<sst xmlns="http://schemas.openxmlformats.org/spreadsheetml/2006/main" count="390" uniqueCount="267">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</sst>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259</v>
      </c>
    </row>
    <row r="5" spans="1:5" ht="13.9" x14ac:dyDescent="0.4">
      <c r="B5" s="141" t="s">
        <v>196</v>
      </c>
      <c r="C5" s="191" t="s">
        <v>260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46</v>
      </c>
      <c r="E8" s="267"/>
    </row>
    <row r="9" spans="1:5" ht="13.9" x14ac:dyDescent="0.4">
      <c r="B9" s="140" t="s">
        <v>217</v>
      </c>
      <c r="C9" s="192" t="s">
        <v>261</v>
      </c>
    </row>
    <row r="10" spans="1:5" ht="13.9" x14ac:dyDescent="0.4">
      <c r="B10" s="140" t="s">
        <v>218</v>
      </c>
      <c r="C10" s="193">
        <v>10572780266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0.22500000000000001</v>
      </c>
      <c r="D16" s="24"/>
    </row>
    <row r="17" spans="2:13" ht="13.9" x14ac:dyDescent="0.4">
      <c r="B17" s="240" t="s">
        <v>225</v>
      </c>
      <c r="C17" s="242" t="s">
        <v>262</v>
      </c>
      <c r="D17" s="24"/>
    </row>
    <row r="18" spans="2:13" ht="13.9" x14ac:dyDescent="0.4">
      <c r="B18" s="240" t="s">
        <v>239</v>
      </c>
      <c r="C18" s="242" t="s">
        <v>263</v>
      </c>
      <c r="D18" s="24"/>
    </row>
    <row r="19" spans="2:13" ht="13.9" x14ac:dyDescent="0.4">
      <c r="B19" s="240" t="s">
        <v>240</v>
      </c>
      <c r="C19" s="242" t="s">
        <v>263</v>
      </c>
      <c r="D19" s="24"/>
    </row>
    <row r="20" spans="2:13" ht="13.9" x14ac:dyDescent="0.4">
      <c r="B20" s="241" t="s">
        <v>229</v>
      </c>
      <c r="C20" s="242" t="s">
        <v>263</v>
      </c>
      <c r="D20" s="24"/>
    </row>
    <row r="21" spans="2:13" ht="13.9" x14ac:dyDescent="0.4">
      <c r="B21" s="224" t="s">
        <v>232</v>
      </c>
      <c r="C21" s="242" t="s">
        <v>262</v>
      </c>
      <c r="D21" s="24"/>
    </row>
    <row r="22" spans="2:13" ht="78.75" x14ac:dyDescent="0.4">
      <c r="B22" s="226" t="s">
        <v>231</v>
      </c>
      <c r="C22" s="243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6.985743380855397E-2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265</v>
      </c>
      <c r="D87" s="269"/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208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2388.HK</v>
      </c>
      <c r="D3" s="278"/>
      <c r="E3" s="87"/>
      <c r="F3" s="3" t="s">
        <v>1</v>
      </c>
      <c r="G3" s="132">
        <v>24.55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中银香港</v>
      </c>
      <c r="D4" s="280"/>
      <c r="E4" s="87"/>
      <c r="F4" s="3" t="s">
        <v>3</v>
      </c>
      <c r="G4" s="283">
        <f>Inputs!C10</f>
        <v>10572780266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259561.75553030003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Y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2.8609905101246377E-2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0.54295694135635775</v>
      </c>
      <c r="F24" s="140" t="s">
        <v>258</v>
      </c>
      <c r="G24" s="268">
        <f>G3/(Fin_Analysis!H86*G7)</f>
        <v>8.0272942093620205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0.48392649408781224</v>
      </c>
    </row>
    <row r="26" spans="1:8" ht="15.75" customHeight="1" x14ac:dyDescent="0.4">
      <c r="B26" s="138" t="s">
        <v>174</v>
      </c>
      <c r="C26" s="171">
        <f>Fin_Analysis!I83</f>
        <v>0.29263922070029547</v>
      </c>
      <c r="F26" s="141" t="s">
        <v>194</v>
      </c>
      <c r="G26" s="178">
        <f>Fin_Analysis!H88*Exchange_Rate/G3</f>
        <v>6.0285132382892057E-2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12.698746746126963</v>
      </c>
      <c r="D29" s="129">
        <f>G29*(1+G20)</f>
        <v>25.104001662579602</v>
      </c>
      <c r="E29" s="87"/>
      <c r="F29" s="131">
        <f>IF(Fin_Analysis!C108="Profit",Fin_Analysis!F100,IF(Fin_Analysis!C108="Dividend",Fin_Analysis!F103,Fin_Analysis!F106))</f>
        <v>14.939702054267014</v>
      </c>
      <c r="G29" s="274">
        <f>IF(Fin_Analysis!C108="Profit",Fin_Analysis!I100,IF(Fin_Analysis!C108="Dividend",Fin_Analysis!I103,Fin_Analysis!I106))</f>
        <v>21.829566663112701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1.8553799455077948</v>
      </c>
      <c r="D55" s="153">
        <f t="shared" si="45"/>
        <v>0.80729250692415533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96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233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165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161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0.12457497805845044</v>
      </c>
      <c r="D87" s="209"/>
      <c r="E87" s="262">
        <f>E86*Exchange_Rate/Dashboard!G3</f>
        <v>0.12457497805845044</v>
      </c>
      <c r="F87" s="209"/>
      <c r="H87" s="262">
        <f>H86*Exchange_Rate/Dashboard!G3</f>
        <v>0.12457497805845044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222</v>
      </c>
      <c r="C89" s="261">
        <f>C88*Exchange_Rate/Dashboard!G3</f>
        <v>6.985743380855397E-2</v>
      </c>
      <c r="D89" s="209"/>
      <c r="E89" s="261">
        <f>E88*Exchange_Rate/Dashboard!G3</f>
        <v>6.0285132382892057E-2</v>
      </c>
      <c r="F89" s="209"/>
      <c r="H89" s="261">
        <f>H88*Exchange_Rate/Dashboard!G3</f>
        <v>6.0285132382892057E-2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83.345174675753441</v>
      </c>
      <c r="H93" s="87" t="s">
        <v>210</v>
      </c>
      <c r="I93" s="144">
        <f>FV(H87,D93,0,-(H86/(C93-D94)))*Exchange_Rate</f>
        <v>83.345174675753441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30.049077105958464</v>
      </c>
      <c r="H94" s="87" t="s">
        <v>211</v>
      </c>
      <c r="I94" s="144">
        <f>FV(H89,D93,0,-(H88/(C93-D94)))*Exchange_Rate</f>
        <v>30.049077105958464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438107.27580087224</v>
      </c>
      <c r="D97" s="213"/>
      <c r="E97" s="123">
        <f>PV(C94,D93,0,-F93)</f>
        <v>41.4372818481568</v>
      </c>
      <c r="F97" s="213"/>
      <c r="H97" s="123">
        <f>PV(C94,D93,0,-I93)</f>
        <v>41.4372818481568</v>
      </c>
      <c r="I97" s="123">
        <f>PV(C93,D93,0,-I93)</f>
        <v>60.547252090892457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438107.27580087224</v>
      </c>
      <c r="D100" s="109">
        <f>MIN(F100*(1-C94),E100)</f>
        <v>35.221689570933279</v>
      </c>
      <c r="E100" s="109">
        <f>MAX(E97-H98+E99,0)</f>
        <v>41.4372818481568</v>
      </c>
      <c r="F100" s="109">
        <f>(E100+H100)/2</f>
        <v>41.4372818481568</v>
      </c>
      <c r="H100" s="109">
        <f>MAX(C100*Data!$C$4/Common_Shares,0)</f>
        <v>41.4372818481568</v>
      </c>
      <c r="I100" s="109">
        <f>MAX(I97-H98+H99,0)</f>
        <v>60.547252090892457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157954.18705927394</v>
      </c>
      <c r="D103" s="109">
        <f>MIN(F103*(1-C94),E103)</f>
        <v>12.698746746126963</v>
      </c>
      <c r="E103" s="123">
        <f>PV(C94,D93,0,-F94)</f>
        <v>14.939702054267014</v>
      </c>
      <c r="F103" s="109">
        <f>(E103+H103)/2</f>
        <v>14.939702054267014</v>
      </c>
      <c r="H103" s="123">
        <f>PV(C94,D93,0,-I94)</f>
        <v>14.939702054267014</v>
      </c>
      <c r="I103" s="109">
        <f>PV(C93,D93,0,-I94)</f>
        <v>21.829566663112701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298030.73143007309</v>
      </c>
      <c r="D106" s="109">
        <f>(D100+D103)/2</f>
        <v>23.960218158530122</v>
      </c>
      <c r="E106" s="123">
        <f>(E100+E103)/2</f>
        <v>28.188491951211908</v>
      </c>
      <c r="F106" s="109">
        <f>(F100+F103)/2</f>
        <v>28.188491951211908</v>
      </c>
      <c r="H106" s="123">
        <f>(H100+H103)/2</f>
        <v>28.188491951211908</v>
      </c>
      <c r="I106" s="123">
        <f>(I100+I103)/2</f>
        <v>41.188409377002579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