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42F13E-175B-45AF-82BF-BF9D14D105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<sst xmlns="http://schemas.openxmlformats.org/spreadsheetml/2006/main" count="390" uniqueCount="268">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</sst>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0.10324904427121392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5.78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429238.56000810006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5.0354202099906624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6.9512372714012963E-2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3.3000175099382791</v>
      </c>
      <c r="D29" s="129">
        <f>G29*(1+G20)</f>
        <v>6.3432296356891857</v>
      </c>
      <c r="E29" s="87"/>
      <c r="F29" s="131">
        <f>IF(Fin_Analysis!C108="Profit",Fin_Analysis!F100,IF(Fin_Analysis!C108="Dividend",Fin_Analysis!F103,Fin_Analysis!F106))</f>
        <v>3.882373541103858</v>
      </c>
      <c r="G29" s="274">
        <f>IF(Fin_Analysis!C108="Profit",Fin_Analysis!I100,IF(Fin_Analysis!C108="Dividend",Fin_Analysis!I103,Fin_Analysis!I106))</f>
        <v>5.5158518571210315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2.7878157531728505</v>
      </c>
      <c r="D55" s="153">
        <f t="shared" si="45"/>
        <v>2.1065832583563924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0.19859315773009822</v>
      </c>
      <c r="D87" s="209"/>
      <c r="E87" s="262">
        <f>E86*Exchange_Rate/Dashboard!G3</f>
        <v>0.19859315773009822</v>
      </c>
      <c r="F87" s="209"/>
      <c r="H87" s="262">
        <f>H86*Exchange_Rate/Dashboard!G3</f>
        <v>0.19859315773009822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0.10324904427121392</v>
      </c>
      <c r="D89" s="209"/>
      <c r="E89" s="261">
        <f>E88*Exchange_Rate/Dashboard!G3</f>
        <v>6.9512372714012963E-2</v>
      </c>
      <c r="F89" s="209"/>
      <c r="H89" s="261">
        <f>H88*Exchange_Rate/Dashboard!G3</f>
        <v>6.9512372714012963E-2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39.438337039757108</v>
      </c>
      <c r="H93" s="87" t="s">
        <v>209</v>
      </c>
      <c r="I93" s="144">
        <f>FV(H87,D93,0,-(H86/(C93-D94)))*Exchange_Rate</f>
        <v>39.438337039757108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7.8088399264590693</v>
      </c>
      <c r="H94" s="87" t="s">
        <v>210</v>
      </c>
      <c r="I94" s="144">
        <f>FV(H89,D93,0,-(H88/(C93-D94)))*Exchange_Rate</f>
        <v>7.8088399264590693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1456130.4481961196</v>
      </c>
      <c r="D97" s="213"/>
      <c r="E97" s="123">
        <f>PV(C94,D93,0,-F93)</f>
        <v>19.607823655020063</v>
      </c>
      <c r="F97" s="213"/>
      <c r="H97" s="123">
        <f>PV(C94,D93,0,-I93)</f>
        <v>19.607823655020063</v>
      </c>
      <c r="I97" s="123">
        <f>PV(C93,D93,0,-I93)</f>
        <v>27.857662168924939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1456130.4481961196</v>
      </c>
      <c r="D100" s="109">
        <f>MIN(F100*(1-C94),E100)</f>
        <v>16.666650106767054</v>
      </c>
      <c r="E100" s="109">
        <f>MAX(E97-H98+E99,0)</f>
        <v>19.607823655020063</v>
      </c>
      <c r="F100" s="109">
        <f>(E100+H100)/2</f>
        <v>19.607823655020063</v>
      </c>
      <c r="H100" s="109">
        <f>MAX(C100*Data!$C$4/Common_Shares,0)</f>
        <v>19.607823655020063</v>
      </c>
      <c r="I100" s="109">
        <f>MAX(I97-H98+H99,0)</f>
        <v>27.857662168924939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288315.64501677651</v>
      </c>
      <c r="D103" s="109">
        <f>MIN(F103*(1-C94),E103)</f>
        <v>3.3000175099382791</v>
      </c>
      <c r="E103" s="123">
        <f>PV(C94,D93,0,-F94)</f>
        <v>3.882373541103858</v>
      </c>
      <c r="F103" s="109">
        <f>(E103+H103)/2</f>
        <v>3.882373541103858</v>
      </c>
      <c r="H103" s="123">
        <f>PV(C94,D93,0,-I94)</f>
        <v>3.882373541103858</v>
      </c>
      <c r="I103" s="109">
        <f>PV(C93,D93,0,-I94)</f>
        <v>5.5158518571210315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872223.04660644813</v>
      </c>
      <c r="D106" s="109">
        <f>(D100+D103)/2</f>
        <v>9.9833338083526666</v>
      </c>
      <c r="E106" s="123">
        <f>(E100+E103)/2</f>
        <v>11.745098598061961</v>
      </c>
      <c r="F106" s="109">
        <f>(F100+F103)/2</f>
        <v>11.745098598061961</v>
      </c>
      <c r="H106" s="123">
        <f>(H100+H103)/2</f>
        <v>11.745098598061961</v>
      </c>
      <c r="I106" s="123">
        <f>(I100+I103)/2</f>
        <v>16.686757013022984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