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307194-3666-4DA3-AE48-0217D4F09EC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E95" i="4" l="1"/>
  <c r="F95" i="4"/>
  <c r="F96" i="4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<sst xmlns="http://schemas.openxmlformats.org/spreadsheetml/2006/main" count="391" uniqueCount="272">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</sst>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0.10028297623660828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1710750.0340272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0.41366057602971334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3.9901847578629783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6.8311925119823882E-2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2.9105293597325406</v>
      </c>
      <c r="D29" s="129">
        <f>G29*(1+G20)</f>
        <v>5.2371034614382381</v>
      </c>
      <c r="E29" s="87"/>
      <c r="F29" s="131">
        <f>IF(Fin_Analysis!C108="Profit",Fin_Analysis!F100,IF(Fin_Analysis!C108="Dividend",Fin_Analysis!F103,Fin_Analysis!F106))</f>
        <v>3.4241521879206362</v>
      </c>
      <c r="G29" s="274">
        <f>IF(Fin_Analysis!C108="Profit",Fin_Analysis!I100,IF(Fin_Analysis!C108="Dividend",Fin_Analysis!I103,Fin_Analysis!I106))</f>
        <v>4.5540030099462943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0.91797994232852775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1.2634035849314423E-2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1.4040838077932061</v>
      </c>
      <c r="D56" s="153">
        <f t="shared" si="46"/>
        <v>1.3492159130892725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1.0639184029144524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-16660095.474063633</v>
      </c>
      <c r="E6" s="56">
        <f>1-D6/D3</f>
        <v>5.3110599464364565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0.25061496163289682</v>
      </c>
      <c r="D87" s="209"/>
      <c r="E87" s="262">
        <f>E86*Exchange_Rate/Dashboard!G3</f>
        <v>0.25061496163289682</v>
      </c>
      <c r="F87" s="209"/>
      <c r="H87" s="262">
        <f>H86*Exchange_Rate/Dashboard!G3</f>
        <v>0.25061496163289682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0.10028297623660828</v>
      </c>
      <c r="D89" s="209"/>
      <c r="E89" s="261">
        <f>E88*Exchange_Rate/Dashboard!G3</f>
        <v>6.8311925119823882E-2</v>
      </c>
      <c r="F89" s="209"/>
      <c r="H89" s="261">
        <f>H88*Exchange_Rate/Dashboard!G3</f>
        <v>6.8311925119823882E-2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55.549537776039109</v>
      </c>
      <c r="H93" s="87" t="s">
        <v>209</v>
      </c>
      <c r="I93" s="144">
        <f>FV(H87,D93,0,-(H86/(C93-D94)))*Exchange_Rate</f>
        <v>55.549537776039109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6.8871931142680198</v>
      </c>
      <c r="H94" s="87" t="s">
        <v>210</v>
      </c>
      <c r="I94" s="144">
        <f>FV(H89,D93,0,-(H88/(C93-D94)))*Exchange_Rate</f>
        <v>6.8871931142680198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9843205.853650555</v>
      </c>
      <c r="D97" s="213"/>
      <c r="E97" s="123">
        <f>PV(C94,D93,0,-F93)</f>
        <v>27.617937838820151</v>
      </c>
      <c r="F97" s="213"/>
      <c r="H97" s="123">
        <f>PV(C94,D93,0,-I93)</f>
        <v>27.617937838820151</v>
      </c>
      <c r="I97" s="123">
        <f>PV(C93,D93,0,-I93)</f>
        <v>36.730894289740526</v>
      </c>
      <c r="K97" s="24"/>
    </row>
    <row r="98" spans="2:11" ht="15" customHeight="1" x14ac:dyDescent="0.4">
      <c r="B98" s="28" t="s">
        <v>144</v>
      </c>
      <c r="C98" s="91">
        <f>-E53*Exchange_Rate</f>
        <v>-674030.01959482825</v>
      </c>
      <c r="D98" s="213"/>
      <c r="E98" s="213"/>
      <c r="F98" s="213"/>
      <c r="H98" s="123">
        <f>C98*Data!$C$4/Common_Shares</f>
        <v>-1.8911845855346834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-34414750.998032935</v>
      </c>
      <c r="D99" s="214"/>
      <c r="E99" s="145">
        <f>IF(H99&gt;0,H99*(1-C94),H99*(1+C94))</f>
        <v>-111.04452534304107</v>
      </c>
      <c r="F99" s="214"/>
      <c r="H99" s="145">
        <f>C99*Data!$C$4/Common_Shares</f>
        <v>-96.560456820035725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-25245575.163977206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1220389.264999904</v>
      </c>
      <c r="D103" s="109">
        <f>MIN(F103*(1-C94),E103)</f>
        <v>2.9105293597325406</v>
      </c>
      <c r="E103" s="123">
        <f>PV(C94,D93,0,-F94)</f>
        <v>3.4241521879206362</v>
      </c>
      <c r="F103" s="109">
        <f>(E103+H103)/2</f>
        <v>3.4241521879206362</v>
      </c>
      <c r="H103" s="123">
        <f>PV(C94,D93,0,-I94)</f>
        <v>3.4241521879206362</v>
      </c>
      <c r="I103" s="109">
        <f>PV(C93,D93,0,-I94)</f>
        <v>4.5540030099462943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610194.63249995199</v>
      </c>
      <c r="D106" s="109">
        <f>(D100+D103)/2</f>
        <v>1.4552646798662703</v>
      </c>
      <c r="E106" s="123">
        <f>(E100+E103)/2</f>
        <v>1.7120760939603181</v>
      </c>
      <c r="F106" s="109">
        <f>(F100+F103)/2</f>
        <v>1.7120760939603181</v>
      </c>
      <c r="H106" s="123">
        <f>(H100+H103)/2</f>
        <v>1.7120760939603181</v>
      </c>
      <c r="I106" s="123">
        <f>(I100+I103)/2</f>
        <v>2.2770015049731471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