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AD6723C-99A3-41DB-9A0A-6927EF0516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<sst xmlns="http://schemas.openxmlformats.org/spreadsheetml/2006/main" count="391" uniqueCount="272">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</sst>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0.10103042605233056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438150.08720549999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5.1459975425244497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6.8018688993938897E-2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3.5572826308172538</v>
      </c>
      <c r="D29" s="129">
        <f>G29*(1+G20)</f>
        <v>6.4008483944237318</v>
      </c>
      <c r="E29" s="87"/>
      <c r="F29" s="131">
        <f>IF(Fin_Analysis!C108="Profit",Fin_Analysis!F100,IF(Fin_Analysis!C108="Dividend",Fin_Analysis!F103,Fin_Analysis!F106))</f>
        <v>4.1850383891967695</v>
      </c>
      <c r="G29" s="274">
        <f>IF(Fin_Analysis!C108="Profit",Fin_Analysis!I100,IF(Fin_Analysis!C108="Dividend",Fin_Analysis!I103,Fin_Analysis!I106))</f>
        <v>5.5659551255858544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2.7878157531728505</v>
      </c>
      <c r="D56" s="153">
        <f t="shared" si="46"/>
        <v>2.1065832583563924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0.19432578265659922</v>
      </c>
      <c r="D87" s="209"/>
      <c r="E87" s="262">
        <f>E86*Exchange_Rate/Dashboard!G3</f>
        <v>0.19432578265659922</v>
      </c>
      <c r="F87" s="209"/>
      <c r="H87" s="262">
        <f>H86*Exchange_Rate/Dashboard!G3</f>
        <v>0.19432578265659922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0.10103042605233056</v>
      </c>
      <c r="D89" s="209"/>
      <c r="E89" s="261">
        <f>E88*Exchange_Rate/Dashboard!G3</f>
        <v>6.8018688993938897E-2</v>
      </c>
      <c r="F89" s="209"/>
      <c r="H89" s="261">
        <f>H88*Exchange_Rate/Dashboard!G3</f>
        <v>6.8018688993938897E-2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42.054317917731098</v>
      </c>
      <c r="H93" s="87" t="s">
        <v>209</v>
      </c>
      <c r="I93" s="144">
        <f>FV(H87,D93,0,-(H86/(C93-D94)))*Exchange_Rate</f>
        <v>42.054317917731098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8.4176070440743427</v>
      </c>
      <c r="H94" s="87" t="s">
        <v>210</v>
      </c>
      <c r="I94" s="144">
        <f>FV(H89,D93,0,-(H88/(C93-D94)))*Exchange_Rate</f>
        <v>8.4176070440743427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1552716.9093462627</v>
      </c>
      <c r="D97" s="213"/>
      <c r="E97" s="123">
        <f>PV(C94,D93,0,-F93)</f>
        <v>20.908428487533925</v>
      </c>
      <c r="F97" s="213"/>
      <c r="H97" s="123">
        <f>PV(C94,D93,0,-I93)</f>
        <v>20.908428487533925</v>
      </c>
      <c r="I97" s="123">
        <f>PV(C93,D93,0,-I93)</f>
        <v>27.807480812731693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1552716.9093462627</v>
      </c>
      <c r="D100" s="109">
        <f>MIN(F100*(1-C94),E100)</f>
        <v>17.772164214403837</v>
      </c>
      <c r="E100" s="109">
        <f>MAX(E97+H98+E99,0)</f>
        <v>20.908428487533925</v>
      </c>
      <c r="F100" s="109">
        <f>(E100+H100)/2</f>
        <v>20.908428487533925</v>
      </c>
      <c r="H100" s="109">
        <f>MAX(C100*Data!$C$4/Common_Shares,0)</f>
        <v>20.908428487533925</v>
      </c>
      <c r="I100" s="109">
        <f>MAX(I97+H98+H99,0)</f>
        <v>27.807480812731693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310792.3618957508</v>
      </c>
      <c r="D103" s="109">
        <f>MIN(F103*(1-C94),E103)</f>
        <v>3.5572826308172538</v>
      </c>
      <c r="E103" s="123">
        <f>PV(C94,D93,0,-F94)</f>
        <v>4.1850383891967695</v>
      </c>
      <c r="F103" s="109">
        <f>(E103+H103)/2</f>
        <v>4.1850383891967695</v>
      </c>
      <c r="H103" s="123">
        <f>PV(C94,D93,0,-I94)</f>
        <v>4.1850383891967695</v>
      </c>
      <c r="I103" s="109">
        <f>PV(C93,D93,0,-I94)</f>
        <v>5.5659551255858544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931754.63562100672</v>
      </c>
      <c r="D106" s="109">
        <f>(D100+D103)/2</f>
        <v>10.664723422610546</v>
      </c>
      <c r="E106" s="123">
        <f>(E100+E103)/2</f>
        <v>12.546733438365347</v>
      </c>
      <c r="F106" s="109">
        <f>(F100+F103)/2</f>
        <v>12.546733438365347</v>
      </c>
      <c r="H106" s="123">
        <f>(H100+H103)/2</f>
        <v>12.546733438365347</v>
      </c>
      <c r="I106" s="123">
        <f>(I100+I103)/2</f>
        <v>16.686717969158774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