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CC270A-E785-4C1B-A9AA-E43C4518EA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<sst xmlns="http://schemas.openxmlformats.org/spreadsheetml/2006/main" count="391" uniqueCount="272">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</sst>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5.6233065135027328E-2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5.93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53768.802604720004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1.8578692308895042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16.589284374249264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5.6233065135027328E-2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3.8504900519954073</v>
      </c>
      <c r="D29" s="129">
        <f>G29*(1+G20)</f>
        <v>6.6898858627320941</v>
      </c>
      <c r="E29" s="87"/>
      <c r="F29" s="131">
        <f>IF(Fin_Analysis!C108="Profit",Fin_Analysis!F100,IF(Fin_Analysis!C108="Dividend",Fin_Analysis!F103,Fin_Analysis!F106))</f>
        <v>4.5299882964651852</v>
      </c>
      <c r="G29" s="274">
        <f>IF(Fin_Analysis!C108="Profit",Fin_Analysis!I100,IF(Fin_Analysis!C108="Dividend",Fin_Analysis!I103,Fin_Analysis!I106))</f>
        <v>5.8172920545496476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0.18998161609687811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0.24054125361195433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2.9729097204175368</v>
      </c>
      <c r="D55" s="157">
        <f t="shared" si="45"/>
        <v>2.9732033660634771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1.3157207230966536E-2</v>
      </c>
      <c r="D56" s="153">
        <f t="shared" si="46"/>
        <v>6.9141487036622033E-3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3.3364014362803656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9398710.4452249426</v>
      </c>
      <c r="E6" s="56">
        <f>1-D6/D3</f>
        <v>0.6524621996080292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1.1092810635211803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1.8578692308895042</v>
      </c>
      <c r="E53" s="88">
        <f>IF(C53=0,0,MAX(C53,C53*Dashboard!G23))</f>
        <v>2650127.8384946389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6.027987569808925E-2</v>
      </c>
      <c r="D87" s="209"/>
      <c r="E87" s="262">
        <f>E86*Exchange_Rate/Dashboard!G3</f>
        <v>6.027987569808925E-2</v>
      </c>
      <c r="F87" s="209"/>
      <c r="H87" s="262">
        <f>H86*Exchange_Rate/Dashboard!G3</f>
        <v>6.027987569808925E-2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5.6233065135027328E-2</v>
      </c>
      <c r="D89" s="209"/>
      <c r="E89" s="261">
        <f>E88*Exchange_Rate/Dashboard!G3</f>
        <v>5.6233065135027328E-2</v>
      </c>
      <c r="F89" s="209"/>
      <c r="H89" s="261">
        <f>H88*Exchange_Rate/Dashboard!G3</f>
        <v>5.6233065135027328E-2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7.2300907978499422</v>
      </c>
      <c r="H93" s="87" t="s">
        <v>209</v>
      </c>
      <c r="I93" s="144">
        <f>FV(H87,D93,0,-(H86/(C93-D94)))*Exchange_Rate</f>
        <v>7.2300907978499422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6.6169729852598564</v>
      </c>
      <c r="H94" s="87" t="s">
        <v>210</v>
      </c>
      <c r="I94" s="144">
        <f>FV(H89,D93,0,-(H88/(C93-D94)))*Exchange_Rate</f>
        <v>6.6169729852598564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32593441.639455017</v>
      </c>
      <c r="D97" s="213"/>
      <c r="E97" s="123">
        <f>PV(C94,D93,0,-F93)</f>
        <v>3.5946329387852423</v>
      </c>
      <c r="F97" s="213"/>
      <c r="H97" s="123">
        <f>PV(C94,D93,0,-I93)</f>
        <v>3.5946329387852423</v>
      </c>
      <c r="I97" s="123">
        <f>PV(C93,D93,0,-I93)</f>
        <v>4.7807364639423282</v>
      </c>
      <c r="K97" s="24"/>
    </row>
    <row r="98" spans="2:11" ht="15" customHeight="1" x14ac:dyDescent="0.4">
      <c r="B98" s="28" t="s">
        <v>144</v>
      </c>
      <c r="C98" s="91">
        <f>-E53*Exchange_Rate</f>
        <v>-2836062.6808544095</v>
      </c>
      <c r="D98" s="213"/>
      <c r="E98" s="213"/>
      <c r="F98" s="213"/>
      <c r="H98" s="123">
        <f>C98*Data!$C$4/Common_Shares</f>
        <v>-0.31278084842436726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12234773.126079353</v>
      </c>
      <c r="D99" s="214"/>
      <c r="E99" s="145">
        <f>IF(H99&gt;0,H99*(1-C94),H99*(1+C94))</f>
        <v>1.1469359731769335</v>
      </c>
      <c r="F99" s="214"/>
      <c r="H99" s="145">
        <f>C99*Data!$C$4/Common_Shares</f>
        <v>1.3493364390316867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41992152.084679961</v>
      </c>
      <c r="D100" s="109">
        <f>MIN(F100*(1-C94),E100)</f>
        <v>3.8504900519954073</v>
      </c>
      <c r="E100" s="109">
        <f>MAX(E97+H98+E99,0)</f>
        <v>4.4287880635378087</v>
      </c>
      <c r="F100" s="109">
        <f>(E100+H100)/2</f>
        <v>4.5299882964651852</v>
      </c>
      <c r="H100" s="109">
        <f>MAX(C100*Data!$C$4/Common_Shares,0)</f>
        <v>4.6311885293925616</v>
      </c>
      <c r="I100" s="109">
        <f>MAX(I97+H98+H99,0)</f>
        <v>5.8172920545496476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29829490.231167316</v>
      </c>
      <c r="D103" s="109">
        <f>MIN(F103*(1-C94),E103)</f>
        <v>2.7963342724132034</v>
      </c>
      <c r="E103" s="123">
        <f>PV(C94,D93,0,-F94)</f>
        <v>3.2898050263684748</v>
      </c>
      <c r="F103" s="109">
        <f>(E103+H103)/2</f>
        <v>3.2898050263684748</v>
      </c>
      <c r="H103" s="123">
        <f>PV(C94,D93,0,-I94)</f>
        <v>3.2898050263684748</v>
      </c>
      <c r="I103" s="109">
        <f>PV(C93,D93,0,-I94)</f>
        <v>4.3753259697596496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34993213.173467688</v>
      </c>
      <c r="D106" s="109">
        <f>(D100+D103)/2</f>
        <v>3.3234121622043054</v>
      </c>
      <c r="E106" s="123">
        <f>(E100+E103)/2</f>
        <v>3.8592965449531418</v>
      </c>
      <c r="F106" s="109">
        <f>(F100+F103)/2</f>
        <v>3.90989666141683</v>
      </c>
      <c r="H106" s="123">
        <f>(H100+H103)/2</f>
        <v>3.9604967778805182</v>
      </c>
      <c r="I106" s="123">
        <f>(I100+I103)/2</f>
        <v>5.0963090121546486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