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A1CDCDD3-95D5-43ED-BA26-7C001356D6C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Macro" sheetId="2" r:id="rId1"/>
    <sheet name="Commodities" sheetId="5" r:id="rId2"/>
    <sheet name="RE" sheetId="6" r:id="rId3"/>
    <sheet name="Analysis" sheetId="4" r:id="rId4"/>
  </sheets>
  <calcPr calcId="191029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 s="1"/>
  <c r="F28" i="4"/>
  <c r="E28" i="4" s="1"/>
  <c r="D28" i="4"/>
  <c r="C28" i="4" s="1"/>
  <c r="C4" i="4"/>
  <c r="E4" i="4"/>
  <c r="C5" i="4"/>
  <c r="E5" i="4"/>
  <c r="C6" i="4"/>
  <c r="E6" i="4"/>
  <c r="C7" i="4"/>
  <c r="E7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7" i="4"/>
  <c r="E27" i="4"/>
  <c r="D29" i="4"/>
  <c r="C29" i="4" s="1"/>
  <c r="F29" i="4"/>
  <c r="E29" i="4" s="1"/>
  <c r="D30" i="4"/>
  <c r="C30" i="4" s="1"/>
  <c r="F30" i="4"/>
  <c r="E30" i="4" s="1"/>
  <c r="D31" i="4"/>
  <c r="C31" i="4" s="1"/>
  <c r="F31" i="4"/>
  <c r="E31" i="4" s="1"/>
  <c r="E6" i="2" l="1"/>
  <c r="C32" i="4"/>
  <c r="F18" i="4"/>
  <c r="E18" i="4" s="1"/>
  <c r="F23" i="4"/>
  <c r="E23" i="4" s="1"/>
  <c r="F13" i="4"/>
  <c r="E13" i="4" s="1"/>
  <c r="F8" i="4"/>
  <c r="E8" i="4" s="1"/>
  <c r="E32" i="4"/>
  <c r="D23" i="4"/>
  <c r="C23" i="4" s="1"/>
  <c r="D13" i="4"/>
  <c r="C13" i="4" s="1"/>
  <c r="D18" i="4"/>
  <c r="C18" i="4" s="1"/>
  <c r="D8" i="4"/>
  <c r="C8" i="4" s="1"/>
  <c r="D32" i="4" l="1"/>
  <c r="F32" i="4"/>
  <c r="E24" i="4"/>
  <c r="F24" i="4" s="1"/>
  <c r="C24" i="4"/>
  <c r="D24" i="4" s="1"/>
</calcChain>
</file>

<file path=xl/sharedStrings.xml><?xml version="1.0" encoding="utf-8"?>
<sst xmlns="http://schemas.openxmlformats.org/spreadsheetml/2006/main" count="138" uniqueCount="120">
  <si>
    <t>China</t>
  </si>
  <si>
    <t>US</t>
  </si>
  <si>
    <t>HK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</si>
  <si>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</si>
  <si>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</si>
  <si>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</si>
  <si>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</si>
  <si>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</si>
  <si>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</si>
  <si>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</si>
  <si>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</si>
  <si>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</si>
  <si>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</si>
  <si>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</si>
  <si>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</si>
  <si>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</si>
  <si>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</si>
  <si>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</si>
  <si>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</si>
  <si>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</si>
  <si>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</si>
  <si>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</si>
  <si>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</si>
  <si>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</si>
  <si>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</si>
  <si>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</si>
  <si>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</si>
  <si>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</si>
  <si>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</si>
  <si>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</si>
  <si>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</si>
  <si>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</si>
  <si>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</si>
  <si>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</si>
  <si>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</si>
  <si>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</si>
  <si>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</si>
  <si>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</si>
  <si>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</si>
  <si>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</si>
  <si>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</si>
  <si>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</si>
  <si>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</si>
  <si>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</si>
  <si>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</si>
  <si>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</si>
  <si>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</si>
  <si>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</si>
  <si>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</si>
  <si>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</si>
  <si>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</si>
  <si>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</si>
  <si>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</si>
  <si>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</si>
  <si>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</si>
  <si>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</si>
  <si>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</si>
  <si>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</si>
  <si>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</si>
  <si>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</si>
  <si>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</si>
  <si>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</si>
  <si>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</si>
  <si>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Nominal Risk-free rate  (use 10Y Treasury yield if available) =</t>
  </si>
  <si>
    <t>Market Yields:</t>
  </si>
  <si>
    <t>Others</t>
  </si>
  <si>
    <t>US BBB Bond yield</t>
  </si>
  <si>
    <t>BBB Bond yield</t>
  </si>
  <si>
    <t>Offshore BBB- Bond yield</t>
  </si>
  <si>
    <t>https://tradingeconomics.com/china/government-bond-yield</t>
  </si>
  <si>
    <t>https://iftp.chinamoney.com.cn/chinese/scsjzqxx/</t>
  </si>
  <si>
    <t>https://yield.chinabond.com.cn/cbweb-mn/yield_main?locale=en_US</t>
  </si>
  <si>
    <t>CN Riskfree</t>
  </si>
  <si>
    <t>CN Onshore BBB- Bond yield</t>
  </si>
  <si>
    <t>CN Offshore BBB- Bond yield</t>
  </si>
  <si>
    <t>https://fred.stlouisfed.org/series/DGS10</t>
  </si>
  <si>
    <t>https://fred.stlouisfed.org/series/BAMLC0A4CBBBEY</t>
  </si>
  <si>
    <t>US Riskfree</t>
  </si>
  <si>
    <t>CN</t>
  </si>
  <si>
    <t>Target Return</t>
    <phoneticPr fontId="13" type="noConversion"/>
  </si>
  <si>
    <t>Crude oil</t>
  </si>
  <si>
    <t>https://tradingeconomics.com/commodity/crude-oil</t>
  </si>
  <si>
    <t>Energy:</t>
  </si>
  <si>
    <t>Gold</t>
  </si>
  <si>
    <t>Metals:</t>
  </si>
  <si>
    <t>https://tradingeconomics.com/commodity/gold</t>
  </si>
  <si>
    <t>All-in-one Dash Board</t>
  </si>
  <si>
    <t>https://tradingeconomics.com/commodities</t>
  </si>
  <si>
    <t>https://tradingeconomics.com/commodity/wheat</t>
  </si>
  <si>
    <t>Wheat</t>
  </si>
  <si>
    <t>Agricultural:</t>
  </si>
  <si>
    <t>All-in-one Currency Dashboard</t>
  </si>
  <si>
    <t>https://tradingeconomics.com/currencies</t>
  </si>
  <si>
    <t>https://tradingeconomics.com/china/currency</t>
  </si>
  <si>
    <t>USDCNY</t>
  </si>
  <si>
    <t>All-in-One Bond Prices</t>
  </si>
  <si>
    <t>https://tradingeconomics.com/bonds</t>
  </si>
  <si>
    <t>All-in-One Growth Rate</t>
  </si>
  <si>
    <t>https://tradingeconomics.com/country-list/gdp-growth-rate</t>
  </si>
  <si>
    <t>https://tradingeconomics.com/country-list/inflation-rate</t>
  </si>
  <si>
    <t>All-in-One Inflation Rate</t>
  </si>
  <si>
    <t>Growth &amp; Inflation Rate</t>
  </si>
  <si>
    <t>https://tradingeconomics.com/cadcny:cur</t>
  </si>
  <si>
    <t>CADCNY</t>
  </si>
  <si>
    <t>HKDCNY</t>
  </si>
  <si>
    <t>https://tradingeconomics.com/hkdcny:cur</t>
  </si>
  <si>
    <t>https://tradingeconomics.com/canada/currency</t>
  </si>
  <si>
    <t>USDCAD</t>
  </si>
  <si>
    <t>https://tradingeconomics.com/japan/currency</t>
  </si>
  <si>
    <t>USDJAY</t>
  </si>
  <si>
    <t>EURUSD</t>
  </si>
  <si>
    <t>https://tradingeconomics.com/euro-area/currency</t>
  </si>
  <si>
    <t>https://hk.centanet.com/CCI/CCI</t>
  </si>
  <si>
    <t>Canada</t>
  </si>
  <si>
    <t>USA</t>
  </si>
  <si>
    <t>UK</t>
  </si>
  <si>
    <t>Australia</t>
  </si>
  <si>
    <t>Residential</t>
  </si>
  <si>
    <t>Commercial</t>
  </si>
  <si>
    <t>Discount Rate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</si>
</sst>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Times New Roman"/>
      <family val="1"/>
    </font>
    <font>
      <u/>
      <sz val="11"/>
      <color theme="10"/>
      <name val="Times New Roman"/>
      <family val="1"/>
    </font>
    <font>
      <sz val="11"/>
      <color theme="5" tint="-0.24997711111789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10" fontId="4" fillId="5" borderId="2" xfId="0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8" fillId="0" borderId="0" xfId="0" applyFont="1"/>
    <xf numFmtId="0" fontId="2" fillId="4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4" fillId="5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3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2" fillId="2" borderId="3" xfId="0" applyFont="1" applyFill="1" applyBorder="1" applyAlignment="1">
      <alignment horizontal="center"/>
    </xf>
    <xf numFmtId="0" fontId="10" fillId="0" borderId="0" xfId="0" applyFont="1"/>
    <xf numFmtId="0" fontId="10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6" xfId="0" applyFont="1" applyBorder="1"/>
    <xf numFmtId="0" fontId="3" fillId="0" borderId="6" xfId="0" applyFont="1" applyBorder="1"/>
    <xf numFmtId="10" fontId="4" fillId="0" borderId="0" xfId="0" applyNumberFormat="1" applyFont="1" applyAlignment="1">
      <alignment horizontal="center"/>
    </xf>
    <xf numFmtId="10" fontId="2" fillId="0" borderId="7" xfId="0" applyNumberFormat="1" applyFont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0" fontId="1" fillId="0" borderId="0" xfId="0" applyFont="1"/>
    <xf numFmtId="0" fontId="12" fillId="0" borderId="0" xfId="1"/>
    <xf numFmtId="10" fontId="2" fillId="6" borderId="9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10" fontId="2" fillId="7" borderId="7" xfId="0" applyNumberFormat="1" applyFont="1" applyFill="1" applyBorder="1" applyAlignment="1">
      <alignment horizontal="center"/>
    </xf>
    <xf numFmtId="10" fontId="2" fillId="7" borderId="9" xfId="0" applyNumberFormat="1" applyFont="1" applyFill="1" applyBorder="1" applyAlignment="1">
      <alignment horizontal="center"/>
    </xf>
    <xf numFmtId="10" fontId="2" fillId="8" borderId="7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4" fillId="4" borderId="0" xfId="0" applyFont="1" applyFill="1" applyAlignment="1">
      <alignment horizontal="center"/>
    </xf>
    <xf numFmtId="0" fontId="10" fillId="0" borderId="8" xfId="0" applyFont="1" applyBorder="1"/>
    <xf numFmtId="0" fontId="15" fillId="0" borderId="0" xfId="1" applyFont="1"/>
    <xf numFmtId="0" fontId="16" fillId="0" borderId="0" xfId="0" applyFont="1"/>
    <xf numFmtId="0" fontId="15" fillId="0" borderId="0" xfId="1" applyFont="1" applyAlignment="1"/>
    <xf numFmtId="10" fontId="15" fillId="0" borderId="0" xfId="1" applyNumberFormat="1" applyFont="1" applyFill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DGS10" TargetMode="External"/><Relationship Id="rId13" Type="http://schemas.openxmlformats.org/officeDocument/2006/relationships/hyperlink" Target="https://tradingeconomics.com/country-list/inflation-rate" TargetMode="External"/><Relationship Id="rId18" Type="http://schemas.openxmlformats.org/officeDocument/2006/relationships/hyperlink" Target="https://tradingeconomics.com/euro-area/currency" TargetMode="External"/><Relationship Id="rId3" Type="http://schemas.openxmlformats.org/officeDocument/2006/relationships/hyperlink" Target="https://fred.stlouisfed.org/series/CPALTT01CNM659N" TargetMode="External"/><Relationship Id="rId7" Type="http://schemas.openxmlformats.org/officeDocument/2006/relationships/hyperlink" Target="https://fred.stlouisfed.org/series/BAMLC0A4CBBBEY" TargetMode="External"/><Relationship Id="rId12" Type="http://schemas.openxmlformats.org/officeDocument/2006/relationships/hyperlink" Target="https://tradingeconomics.com/country-list/gdp-growth-rate" TargetMode="External"/><Relationship Id="rId17" Type="http://schemas.openxmlformats.org/officeDocument/2006/relationships/hyperlink" Target="https://tradingeconomics.com/japan/currency" TargetMode="External"/><Relationship Id="rId2" Type="http://schemas.openxmlformats.org/officeDocument/2006/relationships/hyperlink" Target="https://fred.stlouisfed.org/series/FPCPITOTLZGHKG" TargetMode="External"/><Relationship Id="rId16" Type="http://schemas.openxmlformats.org/officeDocument/2006/relationships/hyperlink" Target="https://tradingeconomics.com/canada/currency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government-bond-yield" TargetMode="External"/><Relationship Id="rId11" Type="http://schemas.openxmlformats.org/officeDocument/2006/relationships/hyperlink" Target="https://tradingeconomics.com/bonds" TargetMode="External"/><Relationship Id="rId5" Type="http://schemas.openxmlformats.org/officeDocument/2006/relationships/hyperlink" Target="https://iftp.chinamoney.com.cn/chinese/scsjzqxx/" TargetMode="External"/><Relationship Id="rId15" Type="http://schemas.openxmlformats.org/officeDocument/2006/relationships/hyperlink" Target="https://tradingeconomics.com/hkdcny:cur" TargetMode="External"/><Relationship Id="rId10" Type="http://schemas.openxmlformats.org/officeDocument/2006/relationships/hyperlink" Target="https://tradingeconomics.com/china/currency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yield.chinabond.com.cn/cbweb-mn/yield_main?locale=en_US" TargetMode="External"/><Relationship Id="rId9" Type="http://schemas.openxmlformats.org/officeDocument/2006/relationships/hyperlink" Target="https://tradingeconomics.com/currencies" TargetMode="External"/><Relationship Id="rId14" Type="http://schemas.openxmlformats.org/officeDocument/2006/relationships/hyperlink" Target="https://tradingeconomics.com/cadcny:cu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commodities" TargetMode="External"/><Relationship Id="rId2" Type="http://schemas.openxmlformats.org/officeDocument/2006/relationships/hyperlink" Target="https://tradingeconomics.com/commodity/gold" TargetMode="External"/><Relationship Id="rId1" Type="http://schemas.openxmlformats.org/officeDocument/2006/relationships/hyperlink" Target="https://tradingeconomics.com/commodity/crude-oil" TargetMode="External"/><Relationship Id="rId4" Type="http://schemas.openxmlformats.org/officeDocument/2006/relationships/hyperlink" Target="https://tradingeconomics.com/commodity/whea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hk.centanet.com/CCI/CC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40"/>
  <sheetViews>
    <sheetView showGridLines="0" tabSelected="1" zoomScale="114" zoomScaleNormal="100" workbookViewId="0">
      <selection activeCell="B7" sqref="B7"/>
    </sheetView>
  </sheetViews>
  <sheetFormatPr defaultColWidth="8.796875" defaultRowHeight="13.9"/>
  <cols>
    <col min="1" max="1" width="2.46484375" style="22" customWidth="1"/>
    <col min="2" max="2" width="47.796875" style="22" customWidth="1"/>
    <col min="3" max="6" width="20.796875" style="22" customWidth="1"/>
    <col min="7" max="16384" width="8.796875" style="22"/>
  </cols>
  <sheetData>
    <row r="2" spans="1:6" ht="15">
      <c r="A2" s="3"/>
      <c r="B2" s="2" t="s">
        <v>64</v>
      </c>
      <c r="C2" s="42" t="s">
        <v>1</v>
      </c>
      <c r="D2" s="42" t="s">
        <v>78</v>
      </c>
      <c r="E2" s="42" t="s">
        <v>2</v>
      </c>
      <c r="F2" s="43" t="s">
        <v>65</v>
      </c>
    </row>
    <row r="3" spans="1:6">
      <c r="B3" s="22" t="s">
        <v>63</v>
      </c>
      <c r="C3" s="32">
        <v>4.2099999999999999E-2</v>
      </c>
      <c r="D3" s="33">
        <v>2.1309999999999999E-2</v>
      </c>
      <c r="E3" s="32">
        <v>2.7650000000000001E-2</v>
      </c>
      <c r="F3" s="33"/>
    </row>
    <row r="4" spans="1:6">
      <c r="B4" s="22" t="s">
        <v>67</v>
      </c>
      <c r="C4" s="32">
        <v>5.3099999999999994E-2</v>
      </c>
      <c r="D4" s="33">
        <v>6.5000000000000002E-2</v>
      </c>
      <c r="E4" s="38"/>
      <c r="F4" s="33"/>
    </row>
    <row r="5" spans="1:6" ht="14.25" thickBot="1">
      <c r="B5" s="44" t="s">
        <v>68</v>
      </c>
      <c r="C5" s="36"/>
      <c r="D5" s="37">
        <v>0.16</v>
      </c>
      <c r="E5" s="39"/>
      <c r="F5" s="37"/>
    </row>
    <row r="6" spans="1:6" ht="14.25" thickTop="1">
      <c r="B6" s="20" t="s">
        <v>119</v>
      </c>
      <c r="C6" s="40">
        <f>MAX(6%,C4)</f>
        <v>0.06</v>
      </c>
      <c r="D6" s="40">
        <f>MAX(D4,C6*1.2)</f>
        <v>7.1999999999999995E-2</v>
      </c>
      <c r="E6" s="40">
        <f>(C6+D6)/2</f>
        <v>6.6000000000000003E-2</v>
      </c>
      <c r="F6" s="40"/>
    </row>
    <row r="8" spans="1:6" ht="15">
      <c r="A8" s="3"/>
      <c r="B8" s="2" t="s">
        <v>79</v>
      </c>
      <c r="C8" s="32">
        <v>0.15</v>
      </c>
    </row>
    <row r="10" spans="1:6">
      <c r="B10" s="22" t="s">
        <v>95</v>
      </c>
      <c r="C10" s="45" t="s">
        <v>96</v>
      </c>
      <c r="E10" s="46"/>
    </row>
    <row r="11" spans="1:6">
      <c r="E11" s="46"/>
    </row>
    <row r="12" spans="1:6">
      <c r="B12" s="4" t="s">
        <v>77</v>
      </c>
      <c r="C12" s="45" t="s">
        <v>75</v>
      </c>
    </row>
    <row r="13" spans="1:6">
      <c r="B13" s="4" t="s">
        <v>66</v>
      </c>
      <c r="C13" s="45" t="s">
        <v>76</v>
      </c>
    </row>
    <row r="15" spans="1:6">
      <c r="B15" s="4" t="s">
        <v>72</v>
      </c>
      <c r="C15" s="45" t="s">
        <v>69</v>
      </c>
    </row>
    <row r="16" spans="1:6">
      <c r="B16" s="4" t="s">
        <v>73</v>
      </c>
      <c r="C16" s="45" t="s">
        <v>70</v>
      </c>
    </row>
    <row r="17" spans="1:4">
      <c r="B17" s="4" t="s">
        <v>74</v>
      </c>
      <c r="C17" s="45" t="s">
        <v>71</v>
      </c>
    </row>
    <row r="19" spans="1:4" ht="15">
      <c r="A19" s="3"/>
      <c r="B19" s="2" t="s">
        <v>101</v>
      </c>
    </row>
    <row r="21" spans="1:4">
      <c r="B21" s="4" t="s">
        <v>97</v>
      </c>
      <c r="C21" s="45" t="s">
        <v>98</v>
      </c>
    </row>
    <row r="23" spans="1:4">
      <c r="B23" s="4" t="s">
        <v>100</v>
      </c>
      <c r="C23" s="45" t="s">
        <v>99</v>
      </c>
      <c r="D23" s="31"/>
    </row>
    <row r="24" spans="1:4">
      <c r="D24" s="31"/>
    </row>
    <row r="25" spans="1:4">
      <c r="B25" s="17" t="s">
        <v>58</v>
      </c>
      <c r="C25" s="47" t="s">
        <v>57</v>
      </c>
      <c r="D25" s="31"/>
    </row>
    <row r="26" spans="1:4">
      <c r="B26" s="17" t="s">
        <v>59</v>
      </c>
      <c r="C26" s="48" t="s">
        <v>62</v>
      </c>
    </row>
    <row r="27" spans="1:4">
      <c r="B27" s="17" t="s">
        <v>60</v>
      </c>
      <c r="C27" s="48" t="s">
        <v>61</v>
      </c>
    </row>
    <row r="29" spans="1:4" ht="15">
      <c r="A29" s="3"/>
      <c r="B29" s="2" t="s">
        <v>101</v>
      </c>
    </row>
    <row r="31" spans="1:4">
      <c r="B31" s="17" t="s">
        <v>91</v>
      </c>
      <c r="C31" s="45" t="s">
        <v>92</v>
      </c>
    </row>
    <row r="33" spans="2:3">
      <c r="B33" s="17" t="s">
        <v>94</v>
      </c>
      <c r="C33" s="45" t="s">
        <v>93</v>
      </c>
    </row>
    <row r="34" spans="2:3">
      <c r="B34" s="17" t="s">
        <v>104</v>
      </c>
      <c r="C34" s="45" t="s">
        <v>105</v>
      </c>
    </row>
    <row r="35" spans="2:3">
      <c r="B35" s="22" t="s">
        <v>103</v>
      </c>
      <c r="C35" s="45" t="s">
        <v>102</v>
      </c>
    </row>
    <row r="37" spans="2:3">
      <c r="B37" s="22" t="s">
        <v>107</v>
      </c>
      <c r="C37" s="45" t="s">
        <v>106</v>
      </c>
    </row>
    <row r="38" spans="2:3">
      <c r="B38" s="22" t="s">
        <v>109</v>
      </c>
      <c r="C38" s="45" t="s">
        <v>108</v>
      </c>
    </row>
    <row r="40" spans="2:3">
      <c r="B40" s="22" t="s">
        <v>110</v>
      </c>
      <c r="C40" s="45" t="s">
        <v>111</v>
      </c>
    </row>
  </sheetData>
  <phoneticPr fontId="13" type="noConversion"/>
  <hyperlinks>
    <hyperlink ref="C25" r:id="rId1" xr:uid="{05C6860A-F093-492E-A0AF-7D2134D3C356}"/>
    <hyperlink ref="C27" r:id="rId2" xr:uid="{286AD228-59EC-4FB0-A64C-3CB536B18819}"/>
    <hyperlink ref="C26" r:id="rId3" xr:uid="{44FDAB98-97BD-4C87-B095-E2260A9245A6}"/>
    <hyperlink ref="C17" r:id="rId4" xr:uid="{DB671679-E839-B64A-AD4E-6D8A323DAFC3}"/>
    <hyperlink ref="C16" r:id="rId5" xr:uid="{9CB8AD70-9E02-9A41-8E3A-990A0C1E81AE}"/>
    <hyperlink ref="C15" r:id="rId6" xr:uid="{45D5643F-FA1A-3C48-B2D9-4B6082295A37}"/>
    <hyperlink ref="C13" r:id="rId7" xr:uid="{35ACA25B-AF93-B04F-A9DD-9D3D634DC7A6}"/>
    <hyperlink ref="C12" r:id="rId8" xr:uid="{8FF27AF7-25A6-F443-A0E6-DAC1AFC8FB4A}"/>
    <hyperlink ref="C31" r:id="rId9" xr:uid="{16104B09-A651-7A41-A777-F49F69D02554}"/>
    <hyperlink ref="C33" r:id="rId10" xr:uid="{BFEB5D28-D16E-9545-989F-F86E412707A9}"/>
    <hyperlink ref="C10" r:id="rId11" xr:uid="{E414D4D1-755D-2A43-AB81-B4A0517E9107}"/>
    <hyperlink ref="C21" r:id="rId12" xr:uid="{C786C6E9-2989-FC4B-AA0A-06A1D27833B3}"/>
    <hyperlink ref="C23" r:id="rId13" xr:uid="{AB6AA105-FF7B-6742-BA96-69BED0C583D4}"/>
    <hyperlink ref="C35" r:id="rId14" xr:uid="{645528C6-7225-564E-908E-A85650E1CCD6}"/>
    <hyperlink ref="C34" r:id="rId15" xr:uid="{0B036CAC-824D-E543-8C48-9EDDC7350EA2}"/>
    <hyperlink ref="C37" r:id="rId16" xr:uid="{EF5F9EA6-9DD5-1C42-A0E5-61DBB0A5A02F}"/>
    <hyperlink ref="C38" r:id="rId17" xr:uid="{1DE792CC-A9C9-BB47-A69A-D22E477A4A3B}"/>
    <hyperlink ref="C40" r:id="rId18" xr:uid="{E7131674-9823-C34D-8EBB-49D25F896885}"/>
  </hyperlinks>
  <pageMargins left="0.7" right="0.7" top="0.75" bottom="0.75" header="0.3" footer="0.3"/>
  <pageSetup orientation="portrait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D35-F870-9847-BA9B-1E2F9FFBE611}">
  <dimension ref="B2:C11"/>
  <sheetViews>
    <sheetView workbookViewId="0">
      <selection activeCell="D9" sqref="D9"/>
    </sheetView>
  </sheetViews>
  <sheetFormatPr defaultColWidth="10.6640625" defaultRowHeight="13.9"/>
  <cols>
    <col min="2" max="2" width="24.6640625" customWidth="1"/>
    <col min="3" max="3" width="51" customWidth="1"/>
  </cols>
  <sheetData>
    <row r="2" spans="2:3">
      <c r="B2" s="34" t="s">
        <v>86</v>
      </c>
      <c r="C2" s="35" t="s">
        <v>87</v>
      </c>
    </row>
    <row r="4" spans="2:3">
      <c r="B4" s="34" t="s">
        <v>82</v>
      </c>
    </row>
    <row r="5" spans="2:3">
      <c r="B5" t="s">
        <v>80</v>
      </c>
      <c r="C5" s="35" t="s">
        <v>81</v>
      </c>
    </row>
    <row r="7" spans="2:3">
      <c r="B7" s="41" t="s">
        <v>84</v>
      </c>
    </row>
    <row r="8" spans="2:3">
      <c r="B8" t="s">
        <v>83</v>
      </c>
      <c r="C8" s="35" t="s">
        <v>85</v>
      </c>
    </row>
    <row r="10" spans="2:3">
      <c r="B10" s="34" t="s">
        <v>90</v>
      </c>
    </row>
    <row r="11" spans="2:3">
      <c r="B11" t="s">
        <v>89</v>
      </c>
      <c r="C11" s="35" t="s">
        <v>88</v>
      </c>
    </row>
  </sheetData>
  <phoneticPr fontId="13" type="noConversion"/>
  <hyperlinks>
    <hyperlink ref="C5" r:id="rId1" xr:uid="{BD2948D7-96D9-264F-B0D8-E6D98C96444B}"/>
    <hyperlink ref="C8" r:id="rId2" xr:uid="{00B87B71-2B64-7648-8C06-ED4B13CF1CAC}"/>
    <hyperlink ref="C2" r:id="rId3" xr:uid="{2EBA3D15-8A74-E446-A2A5-3050276DAEF0}"/>
    <hyperlink ref="C11" r:id="rId4" xr:uid="{C49E8DEC-BC7E-F34D-949B-76A17DA7B9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DF31-D93E-6148-9E83-2491198D4CE1}">
  <dimension ref="B2:D13"/>
  <sheetViews>
    <sheetView workbookViewId="0">
      <selection activeCell="C9" sqref="C9"/>
    </sheetView>
  </sheetViews>
  <sheetFormatPr defaultColWidth="10.6640625" defaultRowHeight="13.9"/>
  <cols>
    <col min="2" max="2" width="18.46484375" customWidth="1"/>
    <col min="3" max="3" width="38.6640625" customWidth="1"/>
    <col min="4" max="4" width="34.46484375" customWidth="1"/>
  </cols>
  <sheetData>
    <row r="2" spans="2:4">
      <c r="C2" s="1" t="s">
        <v>117</v>
      </c>
      <c r="D2" s="1" t="s">
        <v>118</v>
      </c>
    </row>
    <row r="3" spans="2:4">
      <c r="B3" t="s">
        <v>2</v>
      </c>
      <c r="C3" s="35" t="s">
        <v>112</v>
      </c>
    </row>
    <row r="5" spans="2:4">
      <c r="B5" t="s">
        <v>0</v>
      </c>
    </row>
    <row r="7" spans="2:4">
      <c r="B7" t="s">
        <v>114</v>
      </c>
    </row>
    <row r="9" spans="2:4">
      <c r="B9" t="s">
        <v>113</v>
      </c>
    </row>
    <row r="11" spans="2:4">
      <c r="B11" t="s">
        <v>115</v>
      </c>
    </row>
    <row r="13" spans="2:4">
      <c r="B13" t="s">
        <v>116</v>
      </c>
    </row>
  </sheetData>
  <phoneticPr fontId="13" type="noConversion"/>
  <hyperlinks>
    <hyperlink ref="C3" r:id="rId1" xr:uid="{D5EB599C-0AC8-C945-97CD-4616A9DA5B5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35"/>
  <sheetViews>
    <sheetView showGridLines="0" zoomScaleNormal="100" workbookViewId="0">
      <selection activeCell="B17" sqref="B17"/>
    </sheetView>
  </sheetViews>
  <sheetFormatPr defaultColWidth="8.796875" defaultRowHeight="13.9"/>
  <cols>
    <col min="1" max="1" width="2.46484375" customWidth="1"/>
    <col min="2" max="2" width="62.46484375" customWidth="1"/>
    <col min="3" max="3" width="10.46484375" hidden="1" customWidth="1"/>
    <col min="4" max="4" width="32.6640625" customWidth="1"/>
    <col min="5" max="5" width="10.46484375" hidden="1" customWidth="1"/>
    <col min="6" max="6" width="32.6640625" customWidth="1"/>
  </cols>
  <sheetData>
    <row r="2" spans="1:6" ht="15">
      <c r="A2" s="3"/>
      <c r="B2" s="30" t="s">
        <v>56</v>
      </c>
      <c r="C2" s="29"/>
      <c r="D2" s="28" t="s">
        <v>78</v>
      </c>
      <c r="E2" s="28"/>
      <c r="F2" s="5" t="s">
        <v>1</v>
      </c>
    </row>
    <row r="3" spans="1:6">
      <c r="A3" s="4"/>
      <c r="B3" s="6" t="s">
        <v>55</v>
      </c>
      <c r="C3" s="22"/>
      <c r="D3" s="27"/>
      <c r="E3" s="22"/>
      <c r="F3" s="26"/>
    </row>
    <row r="4" spans="1:6">
      <c r="A4" s="4"/>
      <c r="B4" s="22" t="s">
        <v>54</v>
      </c>
      <c r="C4" s="19">
        <f>IF(LEFT(D4,1)="H",1,IF(LEFT(D4,1)="C",-1,0))</f>
        <v>-1</v>
      </c>
      <c r="D4" s="21" t="s">
        <v>53</v>
      </c>
      <c r="E4" s="19">
        <f>IF(LEFT(F4,1)="H",1,IF(LEFT(F4,1)="C",-1,0))</f>
        <v>-1</v>
      </c>
      <c r="F4" s="21" t="s">
        <v>53</v>
      </c>
    </row>
    <row r="5" spans="1:6">
      <c r="A5" s="4"/>
      <c r="B5" s="22" t="s">
        <v>52</v>
      </c>
      <c r="C5" s="19">
        <f>IF(LEFT(D5,1)="H",1,IF(LEFT(D5,1)="C",-1,0))</f>
        <v>-1</v>
      </c>
      <c r="D5" s="25" t="s">
        <v>51</v>
      </c>
      <c r="E5" s="19">
        <f>IF(LEFT(F5,1)="H",1,IF(LEFT(F5,1)="C",-1,0))</f>
        <v>1</v>
      </c>
      <c r="F5" s="25" t="s">
        <v>50</v>
      </c>
    </row>
    <row r="6" spans="1:6">
      <c r="A6" s="4"/>
      <c r="B6" s="22" t="s">
        <v>49</v>
      </c>
      <c r="C6" s="19">
        <f>IF(LEFT(D6,1)="H",1,IF(LEFT(D6,1)="C",-1,0))</f>
        <v>-1</v>
      </c>
      <c r="D6" s="24" t="s">
        <v>48</v>
      </c>
      <c r="E6" s="19">
        <f>IF(LEFT(F6,1)="H",1,IF(LEFT(F6,1)="C",-1,0))</f>
        <v>-1</v>
      </c>
      <c r="F6" s="24" t="s">
        <v>48</v>
      </c>
    </row>
    <row r="7" spans="1:6">
      <c r="A7" s="4"/>
      <c r="B7" s="4" t="s">
        <v>47</v>
      </c>
      <c r="C7" s="19">
        <f>IF(LEFT(D7,1)="H",1,IF(LEFT(D7,1)="C",-1,0))</f>
        <v>-1</v>
      </c>
      <c r="D7" s="13" t="s">
        <v>46</v>
      </c>
      <c r="E7" s="19">
        <f>IF(LEFT(F7,1)="H",1,IF(LEFT(F7,1)="C",-1,0))</f>
        <v>0</v>
      </c>
      <c r="F7" s="13" t="s">
        <v>16</v>
      </c>
    </row>
    <row r="8" spans="1:6">
      <c r="A8" s="4"/>
      <c r="B8" s="20" t="s">
        <v>45</v>
      </c>
      <c r="C8" s="19">
        <f>IF(LEFT(D8,1)="H",2,IF(LEFT(D8,1)="C",-1,0))</f>
        <v>-1</v>
      </c>
      <c r="D8" s="23" t="str">
        <f>IF(SUM(C4:C7)&gt;=3, "Hot", IF(SUM(C4:C7)&lt;=-3,"Cold", "Mixed"))</f>
        <v>Cold</v>
      </c>
      <c r="E8" s="19">
        <f>IF(LEFT(F8,1)="H",2,IF(LEFT(F8,1)="C",-1,0))</f>
        <v>0</v>
      </c>
      <c r="F8" s="23" t="str">
        <f>IF(SUM(E4:E7)&gt;=3, "Hot", IF(SUM(E4:E7)&lt;=-3,"Cold", "Mixed"))</f>
        <v>Mixed</v>
      </c>
    </row>
    <row r="9" spans="1:6">
      <c r="A9" s="4"/>
      <c r="B9" s="22" t="s">
        <v>44</v>
      </c>
      <c r="C9" s="19">
        <f>IF(LEFT(D9,1)="H",1,IF(LEFT(D9,1)="C",-1,0))</f>
        <v>-1</v>
      </c>
      <c r="D9" s="21" t="s">
        <v>43</v>
      </c>
      <c r="E9" s="19">
        <f>IF(LEFT(F9,1)="H",1,IF(LEFT(F9,1)="C",-1,0))</f>
        <v>-1</v>
      </c>
      <c r="F9" s="21" t="s">
        <v>43</v>
      </c>
    </row>
    <row r="10" spans="1:6">
      <c r="A10" s="4"/>
      <c r="B10" s="22" t="s">
        <v>42</v>
      </c>
      <c r="C10" s="19">
        <f>IF(LEFT(D10,1)="H",1,IF(LEFT(D10,1)="C",-1,0))</f>
        <v>-1</v>
      </c>
      <c r="D10" s="21" t="s">
        <v>41</v>
      </c>
      <c r="E10" s="19">
        <f>IF(LEFT(F10,1)="H",1,IF(LEFT(F10,1)="C",-1,0))</f>
        <v>-1</v>
      </c>
      <c r="F10" s="21" t="s">
        <v>41</v>
      </c>
    </row>
    <row r="11" spans="1:6">
      <c r="A11" s="4"/>
      <c r="B11" s="22" t="s">
        <v>40</v>
      </c>
      <c r="C11" s="19">
        <f>IF(LEFT(D11,1)="H",1,IF(LEFT(D11,1)="C",-1,0))</f>
        <v>-1</v>
      </c>
      <c r="D11" s="13" t="s">
        <v>39</v>
      </c>
      <c r="E11" s="19">
        <f>IF(LEFT(F11,1)="H",1,IF(LEFT(F11,1)="C",-1,0))</f>
        <v>0</v>
      </c>
      <c r="F11" s="13" t="s">
        <v>16</v>
      </c>
    </row>
    <row r="12" spans="1:6">
      <c r="A12" s="4"/>
      <c r="B12" s="22" t="s">
        <v>38</v>
      </c>
      <c r="C12" s="19">
        <f>IF(LEFT(D12,1)="H",1,IF(LEFT(D12,1)="C",-1,0))</f>
        <v>-1</v>
      </c>
      <c r="D12" s="13" t="s">
        <v>37</v>
      </c>
      <c r="E12" s="19">
        <f>IF(LEFT(F12,1)="H",1,IF(LEFT(F12,1)="C",-1,0))</f>
        <v>-1</v>
      </c>
      <c r="F12" s="13" t="s">
        <v>37</v>
      </c>
    </row>
    <row r="13" spans="1:6">
      <c r="A13" s="4"/>
      <c r="B13" s="20" t="s">
        <v>36</v>
      </c>
      <c r="C13" s="19">
        <f>IF(LEFT(D13,1)="H",2,IF(LEFT(D13,1)="C",-1,0))</f>
        <v>-1</v>
      </c>
      <c r="D13" s="18" t="str">
        <f>IF(SUM(C9:C12)&gt;=3, "Hot", IF(SUM(C9:C12)&lt;=-3,"Cold", "Mixed"))</f>
        <v>Cold</v>
      </c>
      <c r="E13" s="19">
        <f>IF(LEFT(F13,1)="H",2,IF(LEFT(F13,1)="C",-1,0))</f>
        <v>-1</v>
      </c>
      <c r="F13" s="18" t="str">
        <f>IF(SUM(E9:E12)&gt;=3, "Hot", IF(SUM(E9:E12)&lt;=-3,"Cold", "Mixed"))</f>
        <v>Cold</v>
      </c>
    </row>
    <row r="14" spans="1:6">
      <c r="A14" s="4"/>
      <c r="B14" s="22" t="s">
        <v>35</v>
      </c>
      <c r="C14" s="19">
        <f>IF(LEFT(D14,1)="H",1,IF(LEFT(D14,1)="C",-1,0))</f>
        <v>-1</v>
      </c>
      <c r="D14" s="21" t="s">
        <v>34</v>
      </c>
      <c r="E14" s="19">
        <f>IF(LEFT(F14,1)="H",1,IF(LEFT(F14,1)="C",-1,0))</f>
        <v>1</v>
      </c>
      <c r="F14" s="21" t="s">
        <v>33</v>
      </c>
    </row>
    <row r="15" spans="1:6">
      <c r="A15" s="4"/>
      <c r="B15" s="22" t="s">
        <v>32</v>
      </c>
      <c r="C15" s="19">
        <f>IF(LEFT(D15,1)="H",1,IF(LEFT(D15,1)="C",-1,0))</f>
        <v>-1</v>
      </c>
      <c r="D15" s="21" t="s">
        <v>31</v>
      </c>
      <c r="E15" s="19">
        <f>IF(LEFT(F15,1)="H",1,IF(LEFT(F15,1)="C",-1,0))</f>
        <v>0</v>
      </c>
      <c r="F15" s="21" t="s">
        <v>16</v>
      </c>
    </row>
    <row r="16" spans="1:6">
      <c r="A16" s="4"/>
      <c r="B16" s="22" t="s">
        <v>30</v>
      </c>
      <c r="C16" s="19">
        <f>IF(LEFT(D16,1)="H",1,IF(LEFT(D16,1)="C",-1,0))</f>
        <v>-1</v>
      </c>
      <c r="D16" s="21" t="s">
        <v>29</v>
      </c>
      <c r="E16" s="19">
        <f>IF(LEFT(F16,1)="H",1,IF(LEFT(F16,1)="C",-1,0))</f>
        <v>0</v>
      </c>
      <c r="F16" s="21" t="s">
        <v>16</v>
      </c>
    </row>
    <row r="17" spans="1:6">
      <c r="A17" s="4"/>
      <c r="B17" s="22" t="s">
        <v>28</v>
      </c>
      <c r="C17" s="19">
        <f>IF(LEFT(D17,1)="H",1,IF(LEFT(D17,1)="C",-1,0))</f>
        <v>-1</v>
      </c>
      <c r="D17" s="21" t="s">
        <v>27</v>
      </c>
      <c r="E17" s="19">
        <f>IF(LEFT(F17,1)="H",1,IF(LEFT(F17,1)="C",-1,0))</f>
        <v>0</v>
      </c>
      <c r="F17" s="21" t="s">
        <v>16</v>
      </c>
    </row>
    <row r="18" spans="1:6">
      <c r="A18" s="4"/>
      <c r="B18" s="20" t="s">
        <v>26</v>
      </c>
      <c r="C18" s="19">
        <f>IF(LEFT(D18,1)="H",2,IF(LEFT(D18,1)="C",-1,0))</f>
        <v>-1</v>
      </c>
      <c r="D18" s="18" t="str">
        <f>IF(SUM(C14:C17)&gt;=3, "Hot", IF(SUM(C14:C17)&lt;=-3,"Cold", "Mixed"))</f>
        <v>Cold</v>
      </c>
      <c r="E18" s="19">
        <f>IF(LEFT(F18,1)="H",2,IF(LEFT(F18,1)="C",-1,0))</f>
        <v>0</v>
      </c>
      <c r="F18" s="18" t="str">
        <f>IF(SUM(E14:E17)&gt;=3, "Hot", IF(SUM(E14:E17)&lt;=-3,"Cold", "Mixed"))</f>
        <v>Mixed</v>
      </c>
    </row>
    <row r="19" spans="1:6">
      <c r="A19" s="4"/>
      <c r="B19" s="22" t="s">
        <v>25</v>
      </c>
      <c r="C19" s="19">
        <f>IF(LEFT(D19,1)="H",1,IF(LEFT(D19,1)="C",-1,0))</f>
        <v>-1</v>
      </c>
      <c r="D19" s="21" t="s">
        <v>24</v>
      </c>
      <c r="E19" s="19">
        <f>IF(LEFT(F19,1)="H",1,IF(LEFT(F19,1)="C",-1,0))</f>
        <v>0</v>
      </c>
      <c r="F19" s="21" t="s">
        <v>23</v>
      </c>
    </row>
    <row r="20" spans="1:6">
      <c r="A20" s="4"/>
      <c r="B20" s="22" t="s">
        <v>22</v>
      </c>
      <c r="C20" s="19">
        <f>IF(LEFT(D20,1)="H",1,IF(LEFT(D20,1)="C",-1,0))</f>
        <v>-1</v>
      </c>
      <c r="D20" s="21" t="s">
        <v>21</v>
      </c>
      <c r="E20" s="19">
        <f>IF(LEFT(F20,1)="H",1,IF(LEFT(F20,1)="C",-1,0))</f>
        <v>0</v>
      </c>
      <c r="F20" s="21" t="s">
        <v>16</v>
      </c>
    </row>
    <row r="21" spans="1:6">
      <c r="A21" s="4"/>
      <c r="B21" s="22" t="s">
        <v>20</v>
      </c>
      <c r="C21" s="19">
        <f>IF(LEFT(D21,1)="H",1,IF(LEFT(D21,1)="C",-1,0))</f>
        <v>0</v>
      </c>
      <c r="D21" s="21" t="s">
        <v>16</v>
      </c>
      <c r="E21" s="19">
        <f>IF(LEFT(F21,1)="H",1,IF(LEFT(F21,1)="C",-1,0))</f>
        <v>1</v>
      </c>
      <c r="F21" s="21" t="s">
        <v>19</v>
      </c>
    </row>
    <row r="22" spans="1:6">
      <c r="A22" s="4"/>
      <c r="B22" s="22" t="s">
        <v>18</v>
      </c>
      <c r="C22" s="19">
        <f>IF(LEFT(D22,1)="H",1,IF(LEFT(D22,1)="C",-1,0))</f>
        <v>-1</v>
      </c>
      <c r="D22" s="21" t="s">
        <v>17</v>
      </c>
      <c r="E22" s="19">
        <f>IF(LEFT(F22,1)="H",1,IF(LEFT(F22,1)="C",-1,0))</f>
        <v>0</v>
      </c>
      <c r="F22" s="21" t="s">
        <v>16</v>
      </c>
    </row>
    <row r="23" spans="1:6">
      <c r="A23" s="4"/>
      <c r="B23" s="20" t="s">
        <v>15</v>
      </c>
      <c r="C23" s="19">
        <f>IF(LEFT(D23,1)="H",2,IF(LEFT(D23,1)="C",-1,0))</f>
        <v>-1</v>
      </c>
      <c r="D23" s="18" t="str">
        <f>IF(SUM(C19:C22)&gt;=3, "Hot", IF(SUM(C19:C22)&lt;=-3,"Cold", "Mixed"))</f>
        <v>Cold</v>
      </c>
      <c r="E23" s="19">
        <f>IF(LEFT(F23,1)="H",2,IF(LEFT(F23,1)="C",-1,0))</f>
        <v>0</v>
      </c>
      <c r="F23" s="18" t="str">
        <f>IF(SUM(E19:E22)&gt;=3, "Hot", IF(SUM(E19:E22)&lt;=-3,"Cold", "Mixed"))</f>
        <v>Mixed</v>
      </c>
    </row>
    <row r="24" spans="1:6">
      <c r="A24" s="4"/>
      <c r="B24" s="17" t="s">
        <v>14</v>
      </c>
      <c r="C24" s="16">
        <f>SUM(C8,C13,C18,C23)</f>
        <v>-4</v>
      </c>
      <c r="D24" s="15" t="str">
        <f>IF(OR(C24=4,C24=-4),"In extreme",IF(C24=0,"In equilibrium",IF(OR(C24&gt;0),"Relatively optimistic","Relatively pessimistic")))</f>
        <v>In extreme</v>
      </c>
      <c r="E24" s="16">
        <f>SUM(E8,E13,E18,E23)</f>
        <v>-1</v>
      </c>
      <c r="F24" s="15" t="str">
        <f>IF(OR(E24=4,E24=-4),"In extreme",IF(E24=0,"In equilibrium",IF(OR(E24&gt;0),"Relatively optimistic","Relatively pessimistic")))</f>
        <v>Relatively pessimistic</v>
      </c>
    </row>
    <row r="25" spans="1:6">
      <c r="A25" s="4"/>
    </row>
    <row r="26" spans="1:6">
      <c r="A26" s="4"/>
      <c r="B26" s="6" t="s">
        <v>13</v>
      </c>
      <c r="C26" s="4"/>
      <c r="D26" s="14" t="s">
        <v>1</v>
      </c>
      <c r="E26" s="4"/>
      <c r="F26" s="14" t="s">
        <v>0</v>
      </c>
    </row>
    <row r="27" spans="1:6">
      <c r="A27" s="4"/>
      <c r="B27" s="4" t="s">
        <v>12</v>
      </c>
      <c r="C27" s="12">
        <f>IF(LEFT(D27,1)="H",2,IF(LEFT(D27,1)="C",0,1))</f>
        <v>0</v>
      </c>
      <c r="D27" s="13" t="s">
        <v>11</v>
      </c>
      <c r="E27" s="12">
        <f>IF(LEFT(F27,1)="H",2,IF(LEFT(F27,1)="C",0,1))</f>
        <v>2</v>
      </c>
      <c r="F27" s="13" t="s">
        <v>10</v>
      </c>
    </row>
    <row r="28" spans="1:6">
      <c r="B28" s="4" t="s">
        <v>9</v>
      </c>
      <c r="C28" s="12" t="e">
        <f>IF(LEFT(D28,1)="H",2,IF(LEFT(D28,1)="C",0,1))</f>
        <v>#REF!</v>
      </c>
      <c r="D28" s="11" t="e">
        <f>IF(Macro!#REF!&gt;=3%, "Hot - High", IF(Macro!#REF!&lt;=1.5%, "Cold - Low", "Mixed - Dormant"))</f>
        <v>#REF!</v>
      </c>
      <c r="E28" s="12" t="e">
        <f>IF(LEFT(F28,1)="H",2,IF(LEFT(F28,1)="C",0,1))</f>
        <v>#REF!</v>
      </c>
      <c r="F28" s="11" t="e">
        <f>IF(Macro!#REF!&gt;=3%, "Hot - High", IF(Macro!#REF!&lt;=1.5%, "Cold - Low", "Mixed - Dormant"))</f>
        <v>#REF!</v>
      </c>
    </row>
    <row r="29" spans="1:6">
      <c r="B29" s="4" t="s">
        <v>8</v>
      </c>
      <c r="C29" s="12">
        <f>IF(LEFT(D29,1)="H",2,IF(LEFT(D29,1)="C",0,1))</f>
        <v>0</v>
      </c>
      <c r="D29" s="11" t="str">
        <f>D5</f>
        <v>Cold - Negative</v>
      </c>
      <c r="E29" s="12">
        <f>IF(LEFT(F29,1)="H",2,IF(LEFT(F29,1)="C",0,1))</f>
        <v>2</v>
      </c>
      <c r="F29" s="11" t="str">
        <f>F5</f>
        <v>Hot - Positive</v>
      </c>
    </row>
    <row r="30" spans="1:6">
      <c r="B30" s="4" t="s">
        <v>7</v>
      </c>
      <c r="C30" s="12">
        <f>IF(LEFT(D30,1)="H",2,IF(LEFT(D30,1)="C",0,1))</f>
        <v>0</v>
      </c>
      <c r="D30" s="11" t="str">
        <f>D11</f>
        <v>Cold - High</v>
      </c>
      <c r="E30" s="12">
        <f>IF(LEFT(F30,1)="H",2,IF(LEFT(F30,1)="C",0,1))</f>
        <v>1</v>
      </c>
      <c r="F30" s="11" t="str">
        <f>F11</f>
        <v>Mixed</v>
      </c>
    </row>
    <row r="31" spans="1:6">
      <c r="B31" s="4" t="s">
        <v>6</v>
      </c>
      <c r="C31" s="12">
        <f>IF(LEFT(D31,1)="H",2,IF(LEFT(D31,1)="C",0,1))</f>
        <v>0</v>
      </c>
      <c r="D31" s="11" t="str">
        <f>D12</f>
        <v>Cold - Wide</v>
      </c>
      <c r="E31" s="12">
        <f>IF(LEFT(F31,1)="H",2,IF(LEFT(F31,1)="C",0,1))</f>
        <v>0</v>
      </c>
      <c r="F31" s="11" t="str">
        <f>F12</f>
        <v>Cold - Wide</v>
      </c>
    </row>
    <row r="32" spans="1:6">
      <c r="B32" s="10" t="s">
        <v>5</v>
      </c>
      <c r="C32" s="9" t="e">
        <f>SUM(C27:C31)/10</f>
        <v>#REF!</v>
      </c>
      <c r="D32" s="7" t="e">
        <f>Macro!#REF!*(1+C32)</f>
        <v>#REF!</v>
      </c>
      <c r="E32" s="8" t="e">
        <f>SUM(E27:E31)/10</f>
        <v>#REF!</v>
      </c>
      <c r="F32" s="7" t="e">
        <f>Macro!#REF!*(1+E32)</f>
        <v>#REF!</v>
      </c>
    </row>
    <row r="34" spans="2:2">
      <c r="B34" s="6" t="s">
        <v>4</v>
      </c>
    </row>
    <row r="35" spans="2:2">
      <c r="B35" t="s">
        <v>3</v>
      </c>
    </row>
  </sheetData>
  <phoneticPr fontId="13" type="noConversion"/>
  <dataValidations count="19">
    <dataValidation allowBlank="1" sqref="F24 D24" xr:uid="{EA6F9DE9-1D2B-41CE-B86F-59C772E5B0CA}"/>
    <dataValidation type="list" allowBlank="1" sqref="D11 F11" xr:uid="{CB91B3B3-F107-40CA-9A38-987E11E74D07}">
      <formula1>"Hot - Low,Cold - High,Mixed"</formula1>
    </dataValidation>
    <dataValidation type="list" allowBlank="1" sqref="D10 F10" xr:uid="{AF2B28BD-3B2E-4C4F-9341-2D3DF85E4B51}">
      <formula1>"Hot - Easy,Cold - Restrictive,Mixed"</formula1>
    </dataValidation>
    <dataValidation type="list" allowBlank="1" sqref="D5 F5" xr:uid="{80AB7CF9-33FA-49A2-857A-A16511DD9778}">
      <formula1>"Hot - Positive,Cold - Negative,Mixed"</formula1>
    </dataValidation>
    <dataValidation type="list" allowBlank="1" sqref="D21 F21" xr:uid="{CE58FBAB-05BA-429E-979A-A80495C7634A}">
      <formula1>"Hot - Strong,Cold - Weak,Mixed"</formula1>
    </dataValidation>
    <dataValidation type="list" allowBlank="1" sqref="D19 F19" xr:uid="{2E90ABF5-27B6-45EA-924A-726A450132AD}">
      <formula1>"Hot - Average person joins the market,Cold - ""Worse is yet to come"",Mixed - ""Market has bottomed"""</formula1>
    </dataValidation>
    <dataValidation type="list" allowBlank="1" sqref="D14 F14" xr:uid="{50DA1868-046D-4965-A766-6872EAF3DAE7}">
      <formula1>"Hot - Happy to hold,Cold - Rushing for the exits,Mixed"</formula1>
    </dataValidation>
    <dataValidation type="list" allowBlank="1" sqref="D22 F22" xr:uid="{4182A36E-CA23-4874-A9A3-7EBFE34FF04E}">
      <formula1>"Hot - Aggressiveness,Cold - Caution and discipline,Hot - Broad reach,Cold - ""It's uninvestable"",Mixed"</formula1>
    </dataValidation>
    <dataValidation type="list" allowBlank="1" sqref="D17 F17" xr:uid="{EDC56A00-C31B-4484-B8FC-6A57C3B6D758}">
      <formula1>"Hot - Few,Cold - Many,Mixed"</formula1>
    </dataValidation>
    <dataValidation type="list" allowBlank="1" sqref="D15 F15" xr:uid="{01BCA93F-C7F4-4445-82F8-F61AC8C6BEF8}">
      <formula1>"Hot - High,Cold - Low,Mixed"</formula1>
    </dataValidation>
    <dataValidation type="list" allowBlank="1" sqref="D16 F16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6 F6" xr:uid="{8B23EEE0-8D29-45A7-BABD-272B21016758}">
      <formula1>"Hot - Eager,Cold - Reticent,Mixed"</formula1>
    </dataValidation>
    <dataValidation type="list" allowBlank="1" sqref="D4 F4" xr:uid="{D399A8E6-6D95-4A97-94AE-BF73E0CF82C3}">
      <formula1>"Hot - Vibrant,Cold - Sluggish,Mixed"</formula1>
    </dataValidation>
    <dataValidation type="list" allowBlank="1" sqref="D20 F20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9 F9" xr:uid="{E29A466E-8A51-4B09-81F0-9E467356D8D5}">
      <formula1>"Hot - Plentiful,Cold - Scarce,Mixed"</formula1>
    </dataValidation>
    <dataValidation type="list" allowBlank="1" sqref="D12 F12" xr:uid="{05972E92-5CCB-4538-80C0-0E3C4DAA650C}">
      <formula1>"Hot - Narrow,Cold - Wide,Mixed"</formula1>
    </dataValidation>
    <dataValidation type="list" allowBlank="1" showInputMessage="1" showErrorMessage="1" sqref="D27 F27" xr:uid="{1E460FDF-FE88-44E4-A4A8-C40EF242A498}">
      <formula1>"Hot - Stimulative, Cold - Tightening, Mixed"</formula1>
    </dataValidation>
    <dataValidation type="list" allowBlank="1" showInputMessage="1" showErrorMessage="1" sqref="D7 F7" xr:uid="{DCF9736D-3C9B-4279-B56F-4C2003DB4929}">
      <formula1>"Hot - Minimal, Cold - Rising, Mixed"</formula1>
    </dataValidation>
    <dataValidation allowBlank="1" showInputMessage="1" showErrorMessage="1" sqref="D29:D31 F29:F31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Macro</vt:lpstr>
      <vt:lpstr>Commodities</vt:lpstr>
      <vt:lpstr>RE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2024-11-27T10:03:51Z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