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4FAC50-9946-4462-AB88-D8B5BBD402C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<sst xmlns="http://schemas.openxmlformats.org/spreadsheetml/2006/main" count="391" uniqueCount="268">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</sst>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9" sqref="E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263</v>
      </c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8.6825430171559997E-2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73.5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1338312.565317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17.574561840509197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6.4589649273965363E-2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41.566863033230099</v>
      </c>
      <c r="D29" s="129">
        <f>G29*(1+G20)</f>
        <v>74.880069800386082</v>
      </c>
      <c r="E29" s="87"/>
      <c r="F29" s="131">
        <f>IF(Fin_Analysis!C108="Profit",Fin_Analysis!F100,IF(Fin_Analysis!C108="Dividend",Fin_Analysis!F103,Fin_Analysis!F106))</f>
        <v>48.902191803800115</v>
      </c>
      <c r="G29" s="274">
        <f>IF(Fin_Analysis!C108="Profit",Fin_Analysis!I100,IF(Fin_Analysis!C108="Dividend",Fin_Analysis!I103,Fin_Analysis!I106))</f>
        <v>65.113104174248775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5.0874830030000551</v>
      </c>
      <c r="D55" s="153">
        <f t="shared" si="45"/>
        <v>3.1778092554110788</v>
      </c>
      <c r="E55" s="153">
        <f t="shared" si="45"/>
        <v>4.3138244989796455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5.6900422842691235E-2</v>
      </c>
      <c r="D87" s="209"/>
      <c r="E87" s="262">
        <f>E86*Exchange_Rate/Dashboard!G3</f>
        <v>5.6900422842691277E-2</v>
      </c>
      <c r="F87" s="209"/>
      <c r="H87" s="262">
        <f>H86*Exchange_Rate/Dashboard!G3</f>
        <v>5.6900422842691277E-2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8.6825430171559997E-2</v>
      </c>
      <c r="D89" s="209"/>
      <c r="E89" s="261">
        <f>E88*Exchange_Rate/Dashboard!G3</f>
        <v>6.4589649273965363E-2</v>
      </c>
      <c r="F89" s="209"/>
      <c r="H89" s="261">
        <f>H88*Exchange_Rate/Dashboard!G3</f>
        <v>6.4589649273965363E-2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83.565930922880312</v>
      </c>
      <c r="H93" s="87" t="s">
        <v>209</v>
      </c>
      <c r="I93" s="144">
        <f>FV(H87,D93,0,-(H86/(C93-D94)))*Exchange_Rate</f>
        <v>83.565930922880312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98.359774969076923</v>
      </c>
      <c r="H94" s="87" t="s">
        <v>210</v>
      </c>
      <c r="I94" s="144">
        <f>FV(H89,D93,0,-(H88/(C93-D94)))*Exchange_Rate</f>
        <v>98.359774969076923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756502.33050233405</v>
      </c>
      <c r="D97" s="213"/>
      <c r="E97" s="123">
        <f>PV(C94,D93,0,-F93)</f>
        <v>41.547036718400044</v>
      </c>
      <c r="F97" s="213"/>
      <c r="H97" s="123">
        <f>PV(C94,D93,0,-I93)</f>
        <v>41.547036718400044</v>
      </c>
      <c r="I97" s="123">
        <f>PV(C93,D93,0,-I93)</f>
        <v>55.319739876491582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756502.33050233405</v>
      </c>
      <c r="D100" s="109">
        <f>MIN(F100*(1-C94),E100)</f>
        <v>35.314981210640035</v>
      </c>
      <c r="E100" s="109">
        <f>MAX(E97-H98+E99,0)</f>
        <v>41.547036718400044</v>
      </c>
      <c r="F100" s="109">
        <f>(E100+H100)/2</f>
        <v>41.547036718400044</v>
      </c>
      <c r="H100" s="109">
        <f>MAX(C100*Data!$C$4/Common_Shares,0)</f>
        <v>41.547036718400044</v>
      </c>
      <c r="I100" s="109">
        <f>MAX(I97-H98+H99,0)</f>
        <v>55.319739876491582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890427.4525519415</v>
      </c>
      <c r="D103" s="109">
        <f>MIN(F103*(1-C94),E103)</f>
        <v>41.566863033230099</v>
      </c>
      <c r="E103" s="123">
        <f>PV(C94,D93,0,-F94)</f>
        <v>48.902191803800115</v>
      </c>
      <c r="F103" s="109">
        <f>(E103+H103)/2</f>
        <v>48.902191803800115</v>
      </c>
      <c r="H103" s="123">
        <f>PV(C94,D93,0,-I94)</f>
        <v>48.902191803800115</v>
      </c>
      <c r="I103" s="109">
        <f>PV(C93,D93,0,-I94)</f>
        <v>65.113104174248775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823464.89152713784</v>
      </c>
      <c r="D106" s="109">
        <f>(D100+D103)/2</f>
        <v>38.440922121935067</v>
      </c>
      <c r="E106" s="123">
        <f>(E100+E103)/2</f>
        <v>45.224614261100079</v>
      </c>
      <c r="F106" s="109">
        <f>(F100+F103)/2</f>
        <v>45.224614261100079</v>
      </c>
      <c r="H106" s="123">
        <f>(H100+H103)/2</f>
        <v>45.224614261100079</v>
      </c>
      <c r="I106" s="123">
        <f>(I100+I103)/2</f>
        <v>60.216422025370179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