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F11C83-E4A6-48D6-BC4E-72F1C76CFC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F9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<sst xmlns="http://schemas.openxmlformats.org/spreadsheetml/2006/main" count="390" uniqueCount="269">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</sst>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262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7.3047858942065488E-2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7.94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64884.726691840006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0.39012919197094686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34.407517755775118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7.3047858942065488E-2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7.1519362145865024</v>
      </c>
      <c r="D29" s="129">
        <f>G29*(1+G20)</f>
        <v>11.763578080309953</v>
      </c>
      <c r="E29" s="87"/>
      <c r="F29" s="131">
        <f>IF(Fin_Analysis!C108="Profit",Fin_Analysis!F100,IF(Fin_Analysis!C108="Dividend",Fin_Analysis!F103,Fin_Analysis!F106))</f>
        <v>8.4140426053958866</v>
      </c>
      <c r="G29" s="274">
        <f>IF(Fin_Analysis!C108="Profit",Fin_Analysis!I100,IF(Fin_Analysis!C108="Dividend",Fin_Analysis!I103,Fin_Analysis!I106))</f>
        <v>10.229198330704309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7.7784678170607288E-2</v>
      </c>
      <c r="D53" s="156">
        <f t="shared" ref="D53:M53" si="43">IF(D36="","",(D27-D36)/D27)</f>
        <v>9.0171250069727232E-2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1.4325259515570934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7.5684380032206122E-2</v>
      </c>
      <c r="D55" s="153">
        <f t="shared" si="45"/>
        <v>6.4256757610072962E-2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9.0093374264517774</v>
      </c>
      <c r="D56" s="158">
        <f t="shared" si="46"/>
        <v>6.2044578976334614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1.5217602821839048E-2</v>
      </c>
      <c r="D87" s="209"/>
      <c r="E87" s="262">
        <f>E86*Exchange_Rate/Dashboard!G3</f>
        <v>2.4219513283356885E-2</v>
      </c>
      <c r="F87" s="209"/>
      <c r="H87" s="262">
        <f>H86*Exchange_Rate/Dashboard!G3</f>
        <v>2.9063415940028266E-2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7.3047858942065488E-2</v>
      </c>
      <c r="D89" s="209"/>
      <c r="E89" s="261">
        <f>E88*Exchange_Rate/Dashboard!G3</f>
        <v>7.3047858942065488E-2</v>
      </c>
      <c r="F89" s="209"/>
      <c r="H89" s="261">
        <f>H88*Exchange_Rate/Dashboard!G3</f>
        <v>7.3047858942065488E-2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3.2840306869486269</v>
      </c>
      <c r="H93" s="87" t="s">
        <v>210</v>
      </c>
      <c r="I93" s="144">
        <f>FV(H87,D93,0,-(H86/(C93-D94)))*Exchange_Rate</f>
        <v>4.0349106212204973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12.502000724057343</v>
      </c>
      <c r="H94" s="87" t="s">
        <v>211</v>
      </c>
      <c r="I94" s="144">
        <f>FV(H89,D93,0,-(H88/(C93-D94)))*Exchange_Rate</f>
        <v>12.502000724057343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16393.311617658703</v>
      </c>
      <c r="D97" s="213"/>
      <c r="E97" s="123">
        <f>PV(C94,D93,0,-F93)</f>
        <v>1.6327436555565185</v>
      </c>
      <c r="F97" s="213"/>
      <c r="H97" s="123">
        <f>PV(C94,D93,0,-I93)</f>
        <v>2.0060636898788013</v>
      </c>
      <c r="I97" s="123">
        <f>PV(C93,D93,0,-I93)</f>
        <v>2.6710670667547856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3"/>
      <c r="E98" s="213"/>
      <c r="F98" s="213"/>
      <c r="H98" s="123">
        <f>C98*Data!$C$4/Common_Shares</f>
        <v>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94117.211617658701</v>
      </c>
      <c r="D100" s="109">
        <f>MIN(F100*(1-C94),E100)</f>
        <v>9.0205241101918734</v>
      </c>
      <c r="E100" s="109">
        <f>MAX(E97-H98+E99,0)</f>
        <v>9.7075582045694926</v>
      </c>
      <c r="F100" s="109">
        <f>(E100+H100)/2</f>
        <v>10.612381306108087</v>
      </c>
      <c r="H100" s="109">
        <f>MAX(C100*Data!$C$4/Common_Shares,0)</f>
        <v>11.517204407646684</v>
      </c>
      <c r="I100" s="109">
        <f>MAX(I97-H98+H99,0)</f>
        <v>12.182207784522669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50793.986026801467</v>
      </c>
      <c r="D103" s="109">
        <f>MIN(F103*(1-C94),E103)</f>
        <v>5.2833483189811323</v>
      </c>
      <c r="E103" s="123">
        <f>PV(C94,D93,0,-F94)</f>
        <v>6.2157039046836857</v>
      </c>
      <c r="F103" s="109">
        <f>(E103+H103)/2</f>
        <v>6.2157039046836857</v>
      </c>
      <c r="H103" s="123">
        <f>PV(C94,D93,0,-I94)</f>
        <v>6.2157039046836857</v>
      </c>
      <c r="I103" s="109">
        <f>PV(C93,D93,0,-I94)</f>
        <v>8.2761888768859482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65061.493073137543</v>
      </c>
      <c r="D106" s="109">
        <f>(D100+D103)/2</f>
        <v>7.1519362145865024</v>
      </c>
      <c r="E106" s="123">
        <f>(E100+E103)/2</f>
        <v>7.9616310546265892</v>
      </c>
      <c r="F106" s="109">
        <f>(F100+F103)/2</f>
        <v>8.4140426053958866</v>
      </c>
      <c r="H106" s="123">
        <f>(H100+H103)/2</f>
        <v>8.8664541561651848</v>
      </c>
      <c r="I106" s="123">
        <f>(I100+I103)/2</f>
        <v>10.229198330704309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