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0A2D73-A348-4D6F-BE1A-C6FCF09F89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<sst xmlns="http://schemas.openxmlformats.org/spreadsheetml/2006/main" count="390" uniqueCount="269">
  <si>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</si>
  <si>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</si>
  <si>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</si>
  <si>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</si>
  <si>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</si>
  <si>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</si>
  <si>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</si>
  <si>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</si>
  <si>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</si>
  <si>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</si>
  <si>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</si>
  <si>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</si>
  <si>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</si>
  <si>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</si>
  <si>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</si>
  <si>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</si>
  <si>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</si>
  <si>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</si>
  <si>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</si>
  <si>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</si>
  <si>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</si>
  <si>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</si>
  <si>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</si>
  <si>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</si>
  <si>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</si>
  <si>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</si>
  <si>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</si>
  <si>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</si>
  <si>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</si>
  <si>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</si>
  <si>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</si>
  <si>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</si>
  <si>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</si>
  <si>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</si>
  <si>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</si>
  <si>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</si>
  <si>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</si>
  <si>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</si>
  <si>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</si>
  <si>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</si>
  <si>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</si>
  <si>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</si>
  <si>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</si>
  <si>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</si>
  <si>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</si>
  <si>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</si>
  <si>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</si>
  <si>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</si>
  <si>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</si>
  <si>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</si>
  <si>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</si>
  <si>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</si>
  <si>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</si>
  <si>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</si>
  <si>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</si>
  <si>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</si>
  <si>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</si>
  <si>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</si>
  <si>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</si>
  <si>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</si>
  <si>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</si>
  <si>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</si>
  <si>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</si>
  <si>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</si>
  <si>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</si>
  <si>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</si>
  <si>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</si>
  <si>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</si>
  <si>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</si>
  <si>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</si>
  <si>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</si>
  <si>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</si>
  <si>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</si>
  <si>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</si>
  <si>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</si>
  <si>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</si>
  <si>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</si>
  <si>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</si>
  <si>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</si>
  <si>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</si>
  <si>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</si>
  <si>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</si>
  <si>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</si>
  <si>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</si>
  <si>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</si>
  <si>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</si>
  <si>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</si>
  <si>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</si>
  <si>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</si>
  <si>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</si>
  <si>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</si>
  <si>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</si>
  <si>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</si>
  <si>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</si>
  <si>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</si>
  <si>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</si>
  <si>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</si>
  <si>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</si>
  <si>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</si>
  <si>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</si>
  <si>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</si>
  <si>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</si>
  <si>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</si>
  <si>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</si>
  <si>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</si>
  <si>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</si>
  <si>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</si>
  <si>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</si>
  <si>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</si>
  <si>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</si>
  <si>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</si>
  <si>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</si>
  <si>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</si>
  <si>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</si>
  <si>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</si>
  <si>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</si>
  <si>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</si>
  <si>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</si>
  <si>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</si>
  <si>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</si>
  <si>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</si>
  <si>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</si>
  <si>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</si>
  <si>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</si>
  <si>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</si>
  <si>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</si>
  <si>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</si>
  <si>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</si>
  <si>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</si>
  <si>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</si>
  <si>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</si>
  <si>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</si>
  <si>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</si>
  <si>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</si>
  <si>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</si>
  <si>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</si>
  <si>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</si>
  <si>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</si>
  <si>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</si>
  <si>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</si>
  <si>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</si>
  <si>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</si>
  <si>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</si>
  <si>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</si>
  <si>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</si>
  <si>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</si>
  <si>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</si>
  <si>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</si>
  <si>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</si>
  <si>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</si>
  <si>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</si>
  <si>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</si>
  <si>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</si>
  <si>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</si>
  <si>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</si>
  <si>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</si>
  <si>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</si>
  <si>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</si>
  <si>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</si>
  <si>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</si>
  <si>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</si>
  <si>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</si>
  <si>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</si>
  <si>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</si>
  <si>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</si>
  <si>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</si>
  <si>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</si>
  <si>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</si>
  <si>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</si>
  <si>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</si>
  <si>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</si>
  <si>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</si>
  <si>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</si>
  <si>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</si>
  <si>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</si>
  <si>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</si>
  <si>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</si>
  <si>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</si>
  <si>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</si>
  <si>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</si>
  <si>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</si>
  <si>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</si>
  <si>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</si>
  <si>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</si>
  <si>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</si>
  <si>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</si>
  <si>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</si>
  <si>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</si>
  <si>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</si>
  <si>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</si>
  <si>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</si>
  <si>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</si>
  <si>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</si>
  <si>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</si>
  <si>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</si>
  <si>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</si>
  <si>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</si>
  <si>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</si>
  <si>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</si>
  <si>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</si>
  <si>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</si>
  <si>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</si>
  <si>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</si>
  <si>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</si>
  <si>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</si>
  <si>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</si>
  <si>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</si>
  <si>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</si>
  <si>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</si>
  <si>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</si>
  <si>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</si>
  <si>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</si>
  <si>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</si>
  <si>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</si>
  <si>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</si>
  <si>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</si>
  <si>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</si>
  <si>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</si>
  <si>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</si>
  <si>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</si>
  <si>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</si>
  <si>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</si>
  <si>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</si>
  <si>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</si>
  <si>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</si>
  <si>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</si>
  <si>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</si>
  <si>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</si>
  <si>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</si>
  <si>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</si>
  <si>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</si>
  <si>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</si>
  <si>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</si>
  <si>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</si>
  <si>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</si>
  <si>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</si>
  <si>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</si>
  <si>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</si>
  <si>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</si>
  <si>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</si>
  <si>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</si>
  <si>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</si>
  <si>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</si>
  <si>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</si>
  <si>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</si>
  <si>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</si>
  <si>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</si>
  <si>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</si>
  <si>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</si>
  <si>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</si>
  <si>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</si>
  <si>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</si>
  <si>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</si>
  <si>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</si>
  <si>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</si>
  <si>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</si>
  <si>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</si>
  <si>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</si>
  <si>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</si>
  <si>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</si>
  <si>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</si>
  <si>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</si>
  <si>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Tier 3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</si>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</sst>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9" sqref="F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176008471024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5.012567563697358E-2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0788.HK</v>
      </c>
      <c r="D3" s="278"/>
      <c r="E3" s="87"/>
      <c r="F3" s="3" t="s">
        <v>1</v>
      </c>
      <c r="G3" s="132">
        <v>1.03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中国铁塔</v>
      </c>
      <c r="D4" s="280"/>
      <c r="E4" s="87"/>
      <c r="F4" s="3" t="s">
        <v>2</v>
      </c>
      <c r="G4" s="283">
        <f>Inputs!C10</f>
        <v>176008471024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181288.72515472001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0.69462498271442097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3.0071588890425386E-2</v>
      </c>
      <c r="F24" s="140" t="s">
        <v>259</v>
      </c>
      <c r="G24" s="268">
        <f>G3/(Fin_Analysis!H86*G7)</f>
        <v>19.364771802942848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0.97067227017832514</v>
      </c>
    </row>
    <row r="26" spans="1:8" ht="15.75" customHeight="1" x14ac:dyDescent="0.4">
      <c r="B26" s="138" t="s">
        <v>173</v>
      </c>
      <c r="C26" s="171">
        <f>Fin_Analysis!I83</f>
        <v>0.12419023710495804</v>
      </c>
      <c r="F26" s="141" t="s">
        <v>193</v>
      </c>
      <c r="G26" s="178">
        <f>Fin_Analysis!H88*Exchange_Rate/G3</f>
        <v>5.012567563697358E-2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0.401566883997928</v>
      </c>
      <c r="D29" s="129">
        <f>G29*(1+G20)</f>
        <v>0.70374093751366629</v>
      </c>
      <c r="E29" s="87"/>
      <c r="F29" s="131">
        <f>IF(Fin_Analysis!C108="Profit",Fin_Analysis!F100,IF(Fin_Analysis!C108="Dividend",Fin_Analysis!F103,Fin_Analysis!F106))</f>
        <v>0.4724316282328565</v>
      </c>
      <c r="G29" s="274">
        <f>IF(Fin_Analysis!C108="Profit",Fin_Analysis!I100,IF(Fin_Analysis!C108="Dividend",Fin_Analysis!I103,Fin_Analysis!I106))</f>
        <v>0.61194864131623161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0.24214132762312635</v>
      </c>
      <c r="D55" s="153">
        <f t="shared" si="45"/>
        <v>0.29129886506935687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95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160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5.1640164427242612E-2</v>
      </c>
      <c r="D87" s="209"/>
      <c r="E87" s="262">
        <f>E86*Exchange_Rate/Dashboard!G3</f>
        <v>5.1640164427242612E-2</v>
      </c>
      <c r="F87" s="209"/>
      <c r="H87" s="262">
        <f>H86*Exchange_Rate/Dashboard!G3</f>
        <v>5.1640164427242612E-2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221</v>
      </c>
      <c r="C89" s="261">
        <f>C88*Exchange_Rate/Dashboard!G3</f>
        <v>5.012567563697358E-2</v>
      </c>
      <c r="D89" s="209"/>
      <c r="E89" s="261">
        <f>E88*Exchange_Rate/Dashboard!G3</f>
        <v>5.012567563697358E-2</v>
      </c>
      <c r="F89" s="209"/>
      <c r="H89" s="261">
        <f>H88*Exchange_Rate/Dashboard!G3</f>
        <v>5.012567563697358E-2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0.95022875104848359</v>
      </c>
      <c r="H93" s="87" t="s">
        <v>209</v>
      </c>
      <c r="I93" s="144">
        <f>FV(H87,D93,0,-(H86/(C93-D94)))*Exchange_Rate</f>
        <v>0.95022875104848359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0.9157382469514157</v>
      </c>
      <c r="H94" s="87" t="s">
        <v>210</v>
      </c>
      <c r="I94" s="144">
        <f>FV(H89,D93,0,-(H88/(C93-D94)))*Exchange_Rate</f>
        <v>0.9157382469514157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83151.968548643854</v>
      </c>
      <c r="D97" s="213"/>
      <c r="E97" s="123">
        <f>PV(C94,D93,0,-F93)</f>
        <v>0.4724316282328565</v>
      </c>
      <c r="F97" s="213"/>
      <c r="H97" s="123">
        <f>PV(C94,D93,0,-I93)</f>
        <v>0.4724316282328565</v>
      </c>
      <c r="I97" s="123">
        <f>PV(C93,D93,0,-I93)</f>
        <v>0.61194864131623161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83151.968548643854</v>
      </c>
      <c r="D100" s="109">
        <f>MIN(F100*(1-C94),E100)</f>
        <v>0.401566883997928</v>
      </c>
      <c r="E100" s="109">
        <f>MAX(E97-H98+E99,0)</f>
        <v>0.4724316282328565</v>
      </c>
      <c r="F100" s="109">
        <f>(E100+H100)/2</f>
        <v>0.4724316282328565</v>
      </c>
      <c r="H100" s="109">
        <f>MAX(C100*Data!$C$4/Common_Shares,0)</f>
        <v>0.4724316282328565</v>
      </c>
      <c r="I100" s="109">
        <f>MAX(I97-H98+H99,0)</f>
        <v>0.61194864131623161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80133.797072836853</v>
      </c>
      <c r="D103" s="109">
        <f>MIN(F103*(1-C94),E103)</f>
        <v>0.38699118920602144</v>
      </c>
      <c r="E103" s="123">
        <f>PV(C94,D93,0,-F94)</f>
        <v>0.45528375200708404</v>
      </c>
      <c r="F103" s="109">
        <f>(E103+H103)/2</f>
        <v>0.45528375200708404</v>
      </c>
      <c r="H103" s="123">
        <f>PV(C94,D93,0,-I94)</f>
        <v>0.45528375200708404</v>
      </c>
      <c r="I103" s="109">
        <f>PV(C93,D93,0,-I94)</f>
        <v>0.58973670856085691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81642.882810740353</v>
      </c>
      <c r="D106" s="109">
        <f>(D100+D103)/2</f>
        <v>0.39427903660197472</v>
      </c>
      <c r="E106" s="123">
        <f>(E100+E103)/2</f>
        <v>0.46385769011997025</v>
      </c>
      <c r="F106" s="109">
        <f>(F100+F103)/2</f>
        <v>0.46385769011997025</v>
      </c>
      <c r="H106" s="123">
        <f>(H100+H103)/2</f>
        <v>0.46385769011997025</v>
      </c>
      <c r="I106" s="123">
        <f>(I100+I103)/2</f>
        <v>0.60084267493854426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