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BA2000-9D10-4D01-94AD-7AB6C8F3C9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<sst xmlns="http://schemas.openxmlformats.org/spreadsheetml/2006/main" count="390" uniqueCount="268">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</sst>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7.1597633136094671E-2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0.16900000000000001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1145.7284238010002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4.1366778459299942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7.1597633136094671E-2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0.10947876439859526</v>
      </c>
      <c r="D29" s="129">
        <f>G29*(1+G20)</f>
        <v>0.19721905675858259</v>
      </c>
      <c r="E29" s="87"/>
      <c r="F29" s="131">
        <f>IF(Fin_Analysis!C108="Profit",Fin_Analysis!F100,IF(Fin_Analysis!C108="Dividend",Fin_Analysis!F103,Fin_Analysis!F106))</f>
        <v>0.12879854635128854</v>
      </c>
      <c r="G29" s="274">
        <f>IF(Fin_Analysis!C108="Profit",Fin_Analysis!I100,IF(Fin_Analysis!C108="Dividend",Fin_Analysis!I103,Fin_Analysis!I106))</f>
        <v>0.17149483196398488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2.7696315371888294E-2</v>
      </c>
      <c r="D55" s="153">
        <f t="shared" si="45"/>
        <v>2.3887711130509484E-2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0.24173987853172629</v>
      </c>
      <c r="D87" s="209"/>
      <c r="E87" s="262">
        <f>E86*Exchange_Rate/Dashboard!G3</f>
        <v>0.24173987853172629</v>
      </c>
      <c r="F87" s="209"/>
      <c r="H87" s="262">
        <f>H86*Exchange_Rate/Dashboard!G3</f>
        <v>0.24173987853172629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7.1597633136094671E-2</v>
      </c>
      <c r="D89" s="209"/>
      <c r="E89" s="261">
        <f>E88*Exchange_Rate/Dashboard!G3</f>
        <v>7.1597633136094671E-2</v>
      </c>
      <c r="F89" s="209"/>
      <c r="H89" s="261">
        <f>H88*Exchange_Rate/Dashboard!G3</f>
        <v>7.1597633136094671E-2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1.8274445677116036</v>
      </c>
      <c r="H93" s="87" t="s">
        <v>210</v>
      </c>
      <c r="I93" s="144">
        <f>FV(H87,D93,0,-(H86/(C93-D94)))*Exchange_Rate</f>
        <v>1.8274445677116036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0.259059881943216</v>
      </c>
      <c r="H94" s="87" t="s">
        <v>211</v>
      </c>
      <c r="I94" s="144">
        <f>FV(H89,D93,0,-(H88/(C93-D94)))*Exchange_Rate</f>
        <v>0.259059881943216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6159564.3015889367</v>
      </c>
      <c r="D97" s="213"/>
      <c r="E97" s="123">
        <f>PV(C94,D93,0,-F93)</f>
        <v>0.90856292411344974</v>
      </c>
      <c r="F97" s="213"/>
      <c r="H97" s="123">
        <f>PV(C94,D93,0,-I93)</f>
        <v>0.90856292411344974</v>
      </c>
      <c r="I97" s="123">
        <f>PV(C93,D93,0,-I93)</f>
        <v>1.2097484825222486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6159564.3015889367</v>
      </c>
      <c r="D100" s="109">
        <f>MIN(F100*(1-C94),E100)</f>
        <v>0.7722784854964323</v>
      </c>
      <c r="E100" s="109">
        <f>MAX(E97-H98+E99,0)</f>
        <v>0.90856292411344974</v>
      </c>
      <c r="F100" s="109">
        <f>(E100+H100)/2</f>
        <v>0.90856292411344974</v>
      </c>
      <c r="H100" s="109">
        <f>MAX(C100*Data!$C$4/Common_Shares,0)</f>
        <v>0.90856292411344974</v>
      </c>
      <c r="I100" s="109">
        <f>MAX(I97-H98+H99,0)</f>
        <v>1.2097484825222486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873184.35206462629</v>
      </c>
      <c r="D103" s="109">
        <f>MIN(F103*(1-C94),E103)</f>
        <v>0.10947876439859526</v>
      </c>
      <c r="E103" s="123">
        <f>PV(C94,D93,0,-F94)</f>
        <v>0.12879854635128854</v>
      </c>
      <c r="F103" s="109">
        <f>(E103+H103)/2</f>
        <v>0.12879854635128854</v>
      </c>
      <c r="H103" s="123">
        <f>PV(C94,D93,0,-I94)</f>
        <v>0.12879854635128854</v>
      </c>
      <c r="I103" s="109">
        <f>PV(C93,D93,0,-I94)</f>
        <v>0.17149483196398488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3516374.326826782</v>
      </c>
      <c r="D106" s="109">
        <f>(D100+D103)/2</f>
        <v>0.44087862494751379</v>
      </c>
      <c r="E106" s="123">
        <f>(E100+E103)/2</f>
        <v>0.51868073523236913</v>
      </c>
      <c r="F106" s="109">
        <f>(F100+F103)/2</f>
        <v>0.51868073523236913</v>
      </c>
      <c r="H106" s="123">
        <f>(H100+H103)/2</f>
        <v>0.51868073523236913</v>
      </c>
      <c r="I106" s="123">
        <f>(I100+I103)/2</f>
        <v>0.69062165724311675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