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6CDCBC-4969-4D0C-BAD7-40D708CAF32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<sst xmlns="http://schemas.openxmlformats.org/spreadsheetml/2006/main" count="390" uniqueCount="269">
  <si>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</si>
  <si>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</si>
  <si>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</si>
  <si>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</si>
  <si>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</si>
  <si>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</si>
  <si>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</si>
  <si>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</si>
  <si>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</si>
  <si>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</si>
  <si>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</si>
  <si>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</si>
  <si>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</si>
  <si>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</si>
  <si>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</si>
  <si>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</si>
  <si>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</si>
  <si>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</si>
  <si>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</si>
  <si>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</si>
  <si>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</si>
  <si>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</si>
  <si>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</si>
  <si>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</si>
  <si>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</si>
  <si>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</si>
  <si>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</si>
  <si>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</si>
  <si>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</si>
  <si>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</si>
  <si>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</si>
  <si>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</si>
  <si>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</si>
  <si>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</si>
  <si>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</si>
  <si>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</si>
  <si>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</si>
  <si>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</si>
  <si>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</si>
  <si>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</si>
  <si>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</si>
  <si>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</si>
  <si>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</si>
  <si>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</si>
  <si>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</si>
  <si>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</si>
  <si>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</si>
  <si>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</si>
  <si>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</si>
  <si>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</si>
  <si>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</si>
  <si>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</si>
  <si>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</si>
  <si>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</si>
  <si>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</si>
  <si>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</si>
  <si>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</si>
  <si>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</si>
  <si>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</si>
  <si>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</si>
  <si>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</si>
  <si>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</si>
  <si>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</si>
  <si>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</si>
  <si>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</si>
  <si>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</si>
  <si>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</si>
  <si>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</si>
  <si>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</si>
  <si>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</si>
  <si>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</si>
  <si>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</si>
  <si>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</si>
  <si>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</si>
  <si>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</si>
  <si>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</si>
  <si>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</si>
  <si>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</si>
  <si>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</si>
  <si>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</si>
  <si>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</si>
  <si>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</si>
  <si>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</si>
  <si>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</si>
  <si>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</si>
  <si>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</si>
  <si>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</si>
  <si>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</si>
  <si>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</si>
  <si>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</si>
  <si>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</si>
  <si>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</si>
  <si>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</si>
  <si>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</si>
  <si>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</si>
  <si>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</si>
  <si>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</si>
  <si>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</si>
  <si>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</si>
  <si>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</si>
  <si>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</si>
  <si>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</si>
  <si>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</si>
  <si>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</si>
  <si>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</si>
  <si>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</si>
  <si>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</si>
  <si>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</si>
  <si>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</si>
  <si>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</si>
  <si>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</si>
  <si>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</si>
  <si>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</si>
  <si>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</si>
  <si>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</si>
  <si>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</si>
  <si>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</si>
  <si>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</si>
  <si>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</si>
  <si>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</si>
  <si>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</si>
  <si>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</si>
  <si>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</si>
  <si>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</si>
  <si>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</si>
  <si>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</si>
  <si>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</si>
  <si>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</si>
  <si>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</si>
  <si>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</si>
  <si>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</si>
  <si>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</si>
  <si>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</si>
  <si>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</si>
  <si>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</si>
  <si>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</si>
  <si>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</si>
  <si>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</si>
  <si>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</si>
  <si>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</si>
  <si>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</si>
  <si>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</si>
  <si>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</si>
  <si>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</si>
  <si>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</si>
  <si>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</si>
  <si>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</si>
  <si>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</si>
  <si>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</si>
  <si>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</si>
  <si>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</si>
  <si>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</si>
  <si>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</si>
  <si>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</si>
  <si>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</si>
  <si>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</si>
  <si>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</si>
  <si>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</si>
  <si>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</si>
  <si>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</si>
  <si>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</si>
  <si>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</si>
  <si>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</si>
  <si>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</si>
  <si>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</si>
  <si>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</si>
  <si>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</si>
  <si>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</si>
  <si>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</si>
  <si>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</si>
  <si>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</si>
  <si>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</si>
  <si>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</si>
  <si>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</si>
  <si>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</si>
  <si>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</si>
  <si>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</si>
  <si>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</si>
  <si>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</si>
  <si>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</si>
  <si>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</si>
  <si>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</si>
  <si>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</si>
  <si>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</si>
  <si>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</si>
  <si>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</si>
  <si>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</si>
  <si>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</si>
  <si>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</si>
  <si>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</si>
  <si>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</si>
  <si>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</si>
  <si>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</si>
  <si>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</si>
  <si>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</si>
  <si>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</si>
  <si>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</si>
  <si>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</si>
  <si>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</si>
  <si>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</si>
  <si>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</si>
  <si>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</si>
  <si>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</si>
  <si>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</si>
  <si>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</si>
  <si>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</si>
  <si>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</si>
  <si>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</si>
  <si>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</si>
  <si>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</si>
  <si>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</si>
  <si>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</si>
  <si>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</si>
  <si>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</si>
  <si>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</si>
  <si>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</si>
  <si>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</si>
  <si>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</si>
  <si>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</si>
  <si>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</si>
  <si>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</si>
  <si>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</si>
  <si>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</si>
  <si>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</si>
  <si>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</si>
  <si>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</si>
  <si>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</si>
  <si>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</si>
  <si>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</si>
  <si>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</si>
  <si>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</si>
  <si>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</si>
  <si>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</si>
  <si>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</si>
  <si>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</si>
  <si>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</si>
  <si>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</si>
  <si>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</si>
  <si>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</si>
  <si>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</si>
  <si>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</si>
  <si>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</si>
  <si>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</si>
  <si>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</si>
  <si>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</si>
  <si>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</si>
  <si>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</si>
  <si>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</si>
  <si>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</si>
  <si>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</si>
  <si>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</si>
  <si>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</si>
  <si>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</si>
  <si>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</si>
  <si>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</si>
  <si>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</si>
  <si>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</si>
  <si>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</si>
  <si>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0998.HK</t>
  </si>
  <si>
    <t>中信银行</t>
  </si>
  <si>
    <t xml:space="preserve">Superior Cycl. </t>
  </si>
  <si>
    <t>C0014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</si>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</sst>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53487810534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0.10645689185677294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207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0998.HK</v>
      </c>
      <c r="D3" s="278"/>
      <c r="E3" s="87"/>
      <c r="F3" s="3" t="s">
        <v>1</v>
      </c>
      <c r="G3" s="132">
        <v>5.13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中信银行</v>
      </c>
      <c r="D4" s="280"/>
      <c r="E4" s="87"/>
      <c r="F4" s="3" t="s">
        <v>2</v>
      </c>
      <c r="G4" s="283">
        <f>Inputs!C10</f>
        <v>53487810534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274392.46803941997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0.18760554961924605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0.49099920776112166</v>
      </c>
      <c r="F24" s="140" t="s">
        <v>257</v>
      </c>
      <c r="G24" s="268">
        <f>G3/(Fin_Analysis!H86*G7)</f>
        <v>7.8869248996556092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0.53602049799902873</v>
      </c>
    </row>
    <row r="26" spans="1:8" ht="15.75" customHeight="1" x14ac:dyDescent="0.4">
      <c r="B26" s="138" t="s">
        <v>173</v>
      </c>
      <c r="C26" s="171">
        <f>Fin_Analysis!I83</f>
        <v>0.12232431421528413</v>
      </c>
      <c r="F26" s="141" t="s">
        <v>193</v>
      </c>
      <c r="G26" s="178">
        <f>Fin_Analysis!H88*Exchange_Rate/G3</f>
        <v>6.7963180177160631E-2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2.8429530310184989</v>
      </c>
      <c r="D29" s="129">
        <f>G29*(1+G20)</f>
        <v>4.9822395996344166</v>
      </c>
      <c r="E29" s="87"/>
      <c r="F29" s="131">
        <f>IF(Fin_Analysis!C108="Profit",Fin_Analysis!F100,IF(Fin_Analysis!C108="Dividend",Fin_Analysis!F103,Fin_Analysis!F106))</f>
        <v>3.3446506247276457</v>
      </c>
      <c r="G29" s="274">
        <f>IF(Fin_Analysis!C108="Profit",Fin_Analysis!I100,IF(Fin_Analysis!C108="Dividend",Fin_Analysis!I103,Fin_Analysis!I106))</f>
        <v>4.3323822605516673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4.0139134309552702</v>
      </c>
      <c r="D55" s="153">
        <f t="shared" si="45"/>
        <v>3.3661025351492042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95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232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160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0.12679212908996587</v>
      </c>
      <c r="D87" s="209"/>
      <c r="E87" s="262">
        <f>E86*Exchange_Rate/Dashboard!G3</f>
        <v>0.12679212908996587</v>
      </c>
      <c r="F87" s="209"/>
      <c r="H87" s="262">
        <f>H86*Exchange_Rate/Dashboard!G3</f>
        <v>0.12679212908996587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221</v>
      </c>
      <c r="C89" s="261">
        <f>C88*Exchange_Rate/Dashboard!G3</f>
        <v>0.10645689185677294</v>
      </c>
      <c r="D89" s="209"/>
      <c r="E89" s="261">
        <f>E88*Exchange_Rate/Dashboard!G3</f>
        <v>6.7963180177160631E-2</v>
      </c>
      <c r="F89" s="209"/>
      <c r="H89" s="261">
        <f>H88*Exchange_Rate/Dashboard!G3</f>
        <v>6.7963180177160631E-2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16.409531677683571</v>
      </c>
      <c r="H93" s="87" t="s">
        <v>209</v>
      </c>
      <c r="I93" s="144">
        <f>FV(H87,D93,0,-(H86/(C93-D94)))*Exchange_Rate</f>
        <v>16.409531677683571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6.7272870737223132</v>
      </c>
      <c r="H94" s="87" t="s">
        <v>210</v>
      </c>
      <c r="I94" s="144">
        <f>FV(H89,D93,0,-(H88/(C93-D94)))*Exchange_Rate</f>
        <v>6.7272870737223132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436376.95322458004</v>
      </c>
      <c r="D97" s="213"/>
      <c r="E97" s="123">
        <f>PV(C94,D93,0,-F93)</f>
        <v>8.1584373872845877</v>
      </c>
      <c r="F97" s="213"/>
      <c r="H97" s="123">
        <f>PV(C94,D93,0,-I93)</f>
        <v>8.1584373872845877</v>
      </c>
      <c r="I97" s="123">
        <f>PV(C93,D93,0,-I93)</f>
        <v>10.567761292966562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436376.95322458004</v>
      </c>
      <c r="D100" s="109">
        <f>MIN(F100*(1-C94),E100)</f>
        <v>6.9346717791918993</v>
      </c>
      <c r="E100" s="109">
        <f>MAX(E97-H98+E99,0)</f>
        <v>8.1584373872845877</v>
      </c>
      <c r="F100" s="109">
        <f>(E100+H100)/2</f>
        <v>8.1584373872845877</v>
      </c>
      <c r="H100" s="109">
        <f>MAX(C100*Data!$C$4/Common_Shares,0)</f>
        <v>8.1584373872845877</v>
      </c>
      <c r="I100" s="109">
        <f>MAX(I97-H98+H99,0)</f>
        <v>10.567761292966562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178898.03891785705</v>
      </c>
      <c r="D103" s="109">
        <f>MIN(F103*(1-C94),E103)</f>
        <v>2.8429530310184989</v>
      </c>
      <c r="E103" s="123">
        <f>PV(C94,D93,0,-F94)</f>
        <v>3.3446506247276457</v>
      </c>
      <c r="F103" s="109">
        <f>(E103+H103)/2</f>
        <v>3.3446506247276457</v>
      </c>
      <c r="H103" s="123">
        <f>PV(C94,D93,0,-I94)</f>
        <v>3.3446506247276457</v>
      </c>
      <c r="I103" s="109">
        <f>PV(C93,D93,0,-I94)</f>
        <v>4.3323822605516673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307637.49607121851</v>
      </c>
      <c r="D106" s="109">
        <f>(D100+D103)/2</f>
        <v>4.8888124051051989</v>
      </c>
      <c r="E106" s="123">
        <f>(E100+E103)/2</f>
        <v>5.7515440060061165</v>
      </c>
      <c r="F106" s="109">
        <f>(F100+F103)/2</f>
        <v>5.7515440060061165</v>
      </c>
      <c r="H106" s="123">
        <f>(H100+H103)/2</f>
        <v>5.7515440060061165</v>
      </c>
      <c r="I106" s="123">
        <f>(I100+I103)/2</f>
        <v>7.4500717767591151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