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F9D2E43-935A-439B-9998-A09B7A8CF20F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E92" i="4"/>
  <c r="F91" i="4"/>
  <c r="F97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2" i="4" l="1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<sst xmlns="http://schemas.openxmlformats.org/spreadsheetml/2006/main" count="390" uniqueCount="268">
  <si>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</si>
  <si>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</si>
  <si>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</si>
  <si>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</si>
  <si>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</si>
  <si>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</si>
  <si>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</si>
  <si>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</si>
  <si>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</si>
  <si>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</si>
  <si>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</si>
  <si>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</si>
  <si>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</si>
  <si>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</si>
  <si>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</si>
  <si>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</si>
  <si>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</si>
  <si>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</si>
  <si>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</si>
  <si>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</si>
  <si>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</si>
  <si>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</si>
  <si>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</si>
  <si>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</si>
  <si>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</si>
  <si>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</si>
  <si>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</si>
  <si>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</si>
  <si>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</si>
  <si>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</si>
  <si>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</si>
  <si>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</si>
  <si>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</si>
  <si>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</si>
  <si>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</si>
  <si>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</si>
  <si>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</si>
  <si>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</si>
  <si>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</si>
  <si>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</si>
  <si>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</si>
  <si>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</si>
  <si>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</si>
  <si>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</si>
  <si>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</si>
  <si>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</si>
  <si>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</si>
  <si>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</si>
  <si>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</si>
  <si>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</si>
  <si>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</si>
  <si>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</si>
  <si>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</si>
  <si>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</si>
  <si>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</si>
  <si>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</si>
  <si>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</si>
  <si>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</si>
  <si>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</si>
  <si>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</si>
  <si>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</si>
  <si>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</si>
  <si>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</si>
  <si>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</si>
  <si>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</si>
  <si>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</si>
  <si>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</si>
  <si>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</si>
  <si>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</si>
  <si>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</si>
  <si>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</si>
  <si>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</si>
  <si>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</si>
  <si>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</si>
  <si>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</si>
  <si>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</si>
  <si>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</si>
  <si>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</si>
  <si>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</si>
  <si>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</si>
  <si>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</si>
  <si>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</si>
  <si>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</si>
  <si>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</si>
  <si>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</si>
  <si>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</si>
  <si>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</si>
  <si>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</si>
  <si>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</si>
  <si>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</si>
  <si>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</si>
  <si>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</si>
  <si>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</si>
  <si>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</si>
  <si>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</si>
  <si>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</si>
  <si>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</si>
  <si>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</si>
  <si>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</si>
  <si>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</si>
  <si>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</si>
  <si>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</si>
  <si>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</si>
  <si>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</si>
  <si>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</si>
  <si>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</si>
  <si>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</si>
  <si>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</si>
  <si>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</si>
  <si>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</si>
  <si>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</si>
  <si>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</si>
  <si>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</si>
  <si>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</si>
  <si>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</si>
  <si>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</si>
  <si>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</si>
  <si>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</si>
  <si>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</si>
  <si>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</si>
  <si>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</si>
  <si>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</si>
  <si>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</si>
  <si>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</si>
  <si>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</si>
  <si>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</si>
  <si>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</si>
  <si>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</si>
  <si>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</si>
  <si>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</si>
  <si>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</si>
  <si>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</si>
  <si>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</si>
  <si>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</si>
  <si>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</si>
  <si>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</si>
  <si>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</si>
  <si>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</si>
  <si>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</si>
  <si>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</si>
  <si>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</si>
  <si>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</si>
  <si>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</si>
  <si>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</si>
  <si>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</si>
  <si>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</si>
  <si>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</si>
  <si>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</si>
  <si>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</si>
  <si>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</si>
  <si>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</si>
  <si>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</si>
  <si>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</si>
  <si>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</si>
  <si>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</si>
  <si>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</si>
  <si>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</si>
  <si>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</si>
  <si>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</si>
  <si>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</si>
  <si>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</si>
  <si>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</si>
  <si>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</si>
  <si>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</si>
  <si>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</si>
  <si>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</si>
  <si>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</si>
  <si>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</si>
  <si>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</si>
  <si>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</si>
  <si>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</si>
  <si>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</si>
  <si>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</si>
  <si>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</si>
  <si>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</si>
  <si>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</si>
  <si>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</si>
  <si>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</si>
  <si>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</si>
  <si>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</si>
  <si>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</si>
  <si>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</si>
  <si>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</si>
  <si>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</si>
  <si>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</si>
  <si>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</si>
  <si>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</si>
  <si>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</si>
  <si>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</si>
  <si>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</si>
  <si>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</si>
  <si>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</si>
  <si>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</si>
  <si>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</si>
  <si>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</si>
  <si>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</si>
  <si>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</si>
  <si>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</si>
  <si>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</si>
  <si>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</si>
  <si>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</si>
  <si>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</si>
  <si>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</si>
  <si>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</si>
  <si>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</si>
  <si>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</si>
  <si>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</si>
  <si>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</si>
  <si>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</si>
  <si>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</si>
  <si>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</si>
  <si>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</si>
  <si>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</si>
  <si>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</si>
  <si>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</si>
  <si>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</si>
  <si>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</si>
  <si>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</si>
  <si>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</si>
  <si>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</si>
  <si>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</si>
  <si>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</si>
  <si>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</si>
  <si>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</si>
  <si>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</si>
  <si>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</si>
  <si>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</si>
  <si>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</si>
  <si>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</si>
  <si>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</si>
  <si>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</si>
  <si>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</si>
  <si>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</si>
  <si>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</si>
  <si>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</si>
  <si>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</si>
  <si>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</si>
  <si>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</si>
  <si>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</si>
  <si>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</si>
  <si>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</si>
  <si>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</si>
  <si>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</si>
  <si>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</si>
  <si>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</si>
  <si>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</si>
  <si>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</si>
  <si>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</si>
  <si>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</si>
  <si>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</si>
  <si>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</si>
  <si>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</si>
  <si>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</si>
  <si>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</si>
  <si>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</si>
  <si>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</si>
  <si>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</si>
  <si>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</si>
  <si>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</si>
  <si>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</si>
  <si>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</si>
  <si>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</si>
  <si>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</si>
  <si>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</si>
  <si>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</si>
  <si>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</si>
  <si>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</si>
  <si>
    <t>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</si>
</sst>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D10" sqref="D1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267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264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6.5257170653302027E-2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265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1.93</v>
      </c>
      <c r="H3" s="134" t="s">
        <v>266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2573.3336549999999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0.7950629722404664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39.837428162415605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6.5257170653302027E-2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1.2931633974426333</v>
      </c>
      <c r="D29" s="129">
        <f>G29*(1+G20)</f>
        <v>2.0851881547978053</v>
      </c>
      <c r="E29" s="87"/>
      <c r="F29" s="131">
        <f>IF(Fin_Analysis!C108="Profit",Fin_Analysis!F100,IF(Fin_Analysis!C108="Dividend",Fin_Analysis!F103,Fin_Analysis!F106))</f>
        <v>1.5213687028736862</v>
      </c>
      <c r="G29" s="274">
        <f>IF(Fin_Analysis!C108="Profit",Fin_Analysis!I100,IF(Fin_Analysis!C108="Dividend",Fin_Analysis!I103,Fin_Analysis!I106))</f>
        <v>1.8132070911285265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0.1751627786077426</v>
      </c>
      <c r="D53" s="156">
        <f t="shared" ref="D53:M53" si="43">IF(D36="","",(D27-D36)/D27)</f>
        <v>0.21060858391144721</v>
      </c>
      <c r="E53" s="156">
        <f t="shared" si="43"/>
        <v>0.21276976631405353</v>
      </c>
      <c r="F53" s="156">
        <f t="shared" si="43"/>
        <v>0.84857949978181479</v>
      </c>
      <c r="G53" s="156">
        <f t="shared" si="43"/>
        <v>0.98878596160178012</v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2.369393217447572</v>
      </c>
      <c r="D54" s="157">
        <f t="shared" si="44"/>
        <v>-1.2060310581437341</v>
      </c>
      <c r="E54" s="157">
        <f t="shared" si="44"/>
        <v>5.3942585015762292</v>
      </c>
      <c r="F54" s="157">
        <f t="shared" si="44"/>
        <v>0.92325313885928983</v>
      </c>
      <c r="G54" s="157">
        <f t="shared" si="44"/>
        <v>20.080950024740229</v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1.2450811226833175E-2</v>
      </c>
      <c r="D55" s="153">
        <f t="shared" si="45"/>
        <v>-4.3070319908169882E-2</v>
      </c>
      <c r="E55" s="153">
        <f t="shared" si="45"/>
        <v>2.0056451512626985E-2</v>
      </c>
      <c r="F55" s="153">
        <f t="shared" si="45"/>
        <v>9.3355027935918562E-3</v>
      </c>
      <c r="G55" s="153">
        <f t="shared" si="45"/>
        <v>1.4735016114883846E-3</v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4.8753437887604978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2120796.830242137</v>
      </c>
      <c r="E6" s="56">
        <f>1-D6/D3</f>
        <v>0.29944094251821862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1.7005935732734672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2.5102022046278687E-2</v>
      </c>
      <c r="D87" s="209"/>
      <c r="E87" s="262">
        <f>E86*Exchange_Rate/Dashboard!G3</f>
        <v>2.5102022046278687E-2</v>
      </c>
      <c r="F87" s="209"/>
      <c r="H87" s="262">
        <f>H86*Exchange_Rate/Dashboard!G3</f>
        <v>2.5102022046278687E-2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6.5257170653302027E-2</v>
      </c>
      <c r="D89" s="209"/>
      <c r="E89" s="261">
        <f>E88*Exchange_Rate/Dashboard!G3</f>
        <v>6.5257170653302027E-2</v>
      </c>
      <c r="F89" s="209"/>
      <c r="H89" s="261">
        <f>H88*Exchange_Rate/Dashboard!G3</f>
        <v>6.5257170653302027E-2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0.76167371777736492</v>
      </c>
      <c r="H93" s="87" t="s">
        <v>209</v>
      </c>
      <c r="I93" s="144">
        <f>FV(H87,D93,0,-(H86/(C93-D94)))*Exchange_Rate</f>
        <v>0.76167371777736492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2.3995255808063458</v>
      </c>
      <c r="H94" s="87" t="s">
        <v>210</v>
      </c>
      <c r="I94" s="144">
        <f>FV(H89,D93,0,-(H88/(C93-D94)))*Exchange_Rate</f>
        <v>2.3995255808063458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504915.33293715713</v>
      </c>
      <c r="D97" s="213"/>
      <c r="E97" s="123">
        <f>PV(C94,D93,0,-F93)</f>
        <v>0.37868645236706133</v>
      </c>
      <c r="F97" s="213"/>
      <c r="H97" s="123">
        <f>PV(C94,D93,0,-I93)</f>
        <v>0.37868645236706133</v>
      </c>
      <c r="I97" s="123">
        <f>PV(C93,D93,0,-I93)</f>
        <v>0.49051893684109249</v>
      </c>
      <c r="K97" s="24"/>
    </row>
    <row r="98" spans="2:11" ht="15" customHeight="1" x14ac:dyDescent="0.4">
      <c r="B98" s="28" t="s">
        <v>144</v>
      </c>
      <c r="C98" s="91">
        <f>E53*Exchange_Rate</f>
        <v>4265.9243977069855</v>
      </c>
      <c r="D98" s="213"/>
      <c r="E98" s="213"/>
      <c r="F98" s="213"/>
      <c r="H98" s="123">
        <f>C98*Data!$C$4/Common_Shares</f>
        <v>3.199442898349877E-3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2125062.7546398439</v>
      </c>
      <c r="D99" s="214"/>
      <c r="E99" s="145">
        <f>IF(H99&gt;0,H99*(1-C94),H99*(1+C94))</f>
        <v>1.3547273367419834</v>
      </c>
      <c r="F99" s="214"/>
      <c r="H99" s="145">
        <f>C99*Data!$C$4/Common_Shares</f>
        <v>1.5937968667552747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2625712.1631792942</v>
      </c>
      <c r="D100" s="109">
        <f>MIN(F100*(1-C94),E100)</f>
        <v>1.5722867445347395</v>
      </c>
      <c r="E100" s="109">
        <f>MAX(E97-H98+E99,0)</f>
        <v>1.7302143462106949</v>
      </c>
      <c r="F100" s="109">
        <f>(E100+H100)/2</f>
        <v>1.8497491112173405</v>
      </c>
      <c r="H100" s="109">
        <f>MAX(C100*Data!$C$4/Common_Shares,0)</f>
        <v>1.9692838762239862</v>
      </c>
      <c r="I100" s="109">
        <f>MAX(I97-H98+H99,0)</f>
        <v>2.0811163606980174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1590651.2582047582</v>
      </c>
      <c r="D103" s="109">
        <f>MIN(F103*(1-C94),E103)</f>
        <v>1.0140400503505271</v>
      </c>
      <c r="E103" s="123">
        <f>PV(C94,D93,0,-F94)</f>
        <v>1.1929882945300319</v>
      </c>
      <c r="F103" s="109">
        <f>(E103+H103)/2</f>
        <v>1.1929882945300319</v>
      </c>
      <c r="H103" s="123">
        <f>PV(C94,D93,0,-I94)</f>
        <v>1.1929882945300319</v>
      </c>
      <c r="I103" s="109">
        <f>PV(C93,D93,0,-I94)</f>
        <v>1.5452978215590356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1948802.0040940379</v>
      </c>
      <c r="D106" s="109">
        <f>(D100+D103)/2</f>
        <v>1.2931633974426333</v>
      </c>
      <c r="E106" s="123">
        <f>(E100+E103)/2</f>
        <v>1.4616013203703635</v>
      </c>
      <c r="F106" s="109">
        <f>(F100+F103)/2</f>
        <v>1.5213687028736862</v>
      </c>
      <c r="H106" s="123">
        <f>(H100+H103)/2</f>
        <v>1.5811360853770089</v>
      </c>
      <c r="I106" s="123">
        <f>(I100+I103)/2</f>
        <v>1.8132070911285265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2024-12-05T02:15:33Z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