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06B492A-143E-41CF-A1AB-16E5FC85735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5" i="4"/>
  <c r="F96" i="4"/>
  <c r="F97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<sst xmlns="http://schemas.openxmlformats.org/spreadsheetml/2006/main" count="390" uniqueCount="269">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</sst>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0" sqref="E90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260</v>
      </c>
      <c r="E8" s="267"/>
    </row>
    <row r="9" spans="1:5" ht="13.9" x14ac:dyDescent="0.4">
      <c r="B9" s="140" t="s">
        <v>216</v>
      </c>
      <c r="C9" s="192" t="s">
        <v>261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262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263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264</v>
      </c>
      <c r="D17" s="24"/>
    </row>
    <row r="18" spans="2:13" ht="13.9" x14ac:dyDescent="0.4">
      <c r="B18" s="240" t="s">
        <v>238</v>
      </c>
      <c r="C18" s="242" t="s">
        <v>265</v>
      </c>
      <c r="D18" s="24"/>
    </row>
    <row r="19" spans="2:13" ht="13.9" x14ac:dyDescent="0.4">
      <c r="B19" s="240" t="s">
        <v>239</v>
      </c>
      <c r="C19" s="242" t="s">
        <v>265</v>
      </c>
      <c r="D19" s="24"/>
    </row>
    <row r="20" spans="2:13" ht="13.9" x14ac:dyDescent="0.4">
      <c r="B20" s="241" t="s">
        <v>228</v>
      </c>
      <c r="C20" s="242" t="s">
        <v>265</v>
      </c>
      <c r="D20" s="24"/>
    </row>
    <row r="21" spans="2:13" ht="13.9" x14ac:dyDescent="0.4">
      <c r="B21" s="224" t="s">
        <v>231</v>
      </c>
      <c r="C21" s="242" t="s">
        <v>264</v>
      </c>
      <c r="D21" s="24"/>
    </row>
    <row r="22" spans="2:13" ht="78.75" x14ac:dyDescent="0.4">
      <c r="B22" s="226" t="s">
        <v>230</v>
      </c>
      <c r="C22" s="243" t="s">
        <v>266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0.10653081067460332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2.78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164257.83194958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1.0691539843877156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0.08</v>
      </c>
      <c r="D12" s="172">
        <v>8.5999999999999993E-2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9.1999999999999998E-2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5.8837472249256288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8.0763430475331036E-2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1.9431663751096671</v>
      </c>
      <c r="D29" s="129">
        <f>G29*(1+G20)</f>
        <v>3.40537474841119</v>
      </c>
      <c r="E29" s="87"/>
      <c r="F29" s="131">
        <f>IF(Fin_Analysis!C108="Profit",Fin_Analysis!F100,IF(Fin_Analysis!C108="Dividend",Fin_Analysis!F103,Fin_Analysis!F106))</f>
        <v>2.2860780883643144</v>
      </c>
      <c r="G29" s="274">
        <f>IF(Fin_Analysis!C108="Profit",Fin_Analysis!I100,IF(Fin_Analysis!C108="Dividend",Fin_Analysis!I103,Fin_Analysis!I106))</f>
        <v>2.9611954334010351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4.1168354939394511</v>
      </c>
      <c r="D55" s="153">
        <f t="shared" si="45"/>
        <v>2.8873591989987477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0.1699597147483915</v>
      </c>
      <c r="D87" s="209"/>
      <c r="E87" s="262">
        <f>E86*Exchange_Rate/Dashboard!G3</f>
        <v>0.1699597147483915</v>
      </c>
      <c r="F87" s="209"/>
      <c r="H87" s="262">
        <f>H86*Exchange_Rate/Dashboard!G3</f>
        <v>0.1699597147483915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0.10653081067460332</v>
      </c>
      <c r="D89" s="209"/>
      <c r="E89" s="261">
        <f>E88*Exchange_Rate/Dashboard!G3</f>
        <v>8.0763430475331036E-2</v>
      </c>
      <c r="F89" s="209"/>
      <c r="H89" s="261">
        <f>H88*Exchange_Rate/Dashboard!G3</f>
        <v>8.0763430475331036E-2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9.1999999999999998E-2</v>
      </c>
      <c r="D93" s="239">
        <f>Inputs!C86</f>
        <v>5</v>
      </c>
      <c r="E93" s="87" t="s">
        <v>209</v>
      </c>
      <c r="F93" s="144">
        <f>FV(E87,D93,0,-(E86/(C93-D94)))*Exchange_Rate</f>
        <v>14.385098256676834</v>
      </c>
      <c r="H93" s="87" t="s">
        <v>209</v>
      </c>
      <c r="I93" s="144">
        <f>FV(H87,D93,0,-(H86/(C93-D94)))*Exchange_Rate</f>
        <v>14.385098256676834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4.5981195942178221</v>
      </c>
      <c r="H94" s="87" t="s">
        <v>210</v>
      </c>
      <c r="I94" s="144">
        <f>FV(H89,D93,0,-(H88/(C93-D94)))*Exchange_Rate</f>
        <v>4.5981195942178221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422576.09083288762</v>
      </c>
      <c r="D97" s="213"/>
      <c r="E97" s="123">
        <f>PV(C94,D93,0,-F93)</f>
        <v>7.1519361881997092</v>
      </c>
      <c r="F97" s="213"/>
      <c r="H97" s="123">
        <f>PV(C94,D93,0,-I93)</f>
        <v>7.1519361881997092</v>
      </c>
      <c r="I97" s="123">
        <f>PV(C93,D93,0,-I93)</f>
        <v>9.2640233456004193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422576.09083288762</v>
      </c>
      <c r="D100" s="109">
        <f>MIN(F100*(1-C94),E100)</f>
        <v>6.0791457599697525</v>
      </c>
      <c r="E100" s="109">
        <f>MAX(E97-H98+E99,0)</f>
        <v>7.1519361881997092</v>
      </c>
      <c r="F100" s="109">
        <f>(E100+H100)/2</f>
        <v>7.1519361881997092</v>
      </c>
      <c r="H100" s="109">
        <f>MAX(C100*Data!$C$4/Common_Shares,0)</f>
        <v>7.1519361881997092</v>
      </c>
      <c r="I100" s="109">
        <f>MAX(I97-H98+H99,0)</f>
        <v>9.2640233456004193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135074.18361948297</v>
      </c>
      <c r="D103" s="109">
        <f>MIN(F103*(1-C94),E103)</f>
        <v>1.9431663751096671</v>
      </c>
      <c r="E103" s="123">
        <f>PV(C94,D93,0,-F94)</f>
        <v>2.2860780883643144</v>
      </c>
      <c r="F103" s="109">
        <f>(E103+H103)/2</f>
        <v>2.2860780883643144</v>
      </c>
      <c r="H103" s="123">
        <f>PV(C94,D93,0,-I94)</f>
        <v>2.2860780883643144</v>
      </c>
      <c r="I103" s="109">
        <f>PV(C93,D93,0,-I94)</f>
        <v>2.9611954334010351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278825.1372261853</v>
      </c>
      <c r="D106" s="109">
        <f>(D100+D103)/2</f>
        <v>4.0111560675397095</v>
      </c>
      <c r="E106" s="123">
        <f>(E100+E103)/2</f>
        <v>4.719007138282012</v>
      </c>
      <c r="F106" s="109">
        <f>(F100+F103)/2</f>
        <v>4.719007138282012</v>
      </c>
      <c r="H106" s="123">
        <f>(H100+H103)/2</f>
        <v>4.719007138282012</v>
      </c>
      <c r="I106" s="123">
        <f>(I100+I103)/2</f>
        <v>6.1126093895007276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2024-12-05T02:05:58Z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