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96DBFC-3DE7-447D-8496-9912AEE995D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<sst xmlns="http://schemas.openxmlformats.org/spreadsheetml/2006/main" count="390" uniqueCount="267">
  <si>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</si>
  <si>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</si>
  <si>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</si>
  <si>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</si>
  <si>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</si>
  <si>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</si>
  <si>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</si>
  <si>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</si>
  <si>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</si>
  <si>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</si>
  <si>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</si>
  <si>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</si>
  <si>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</si>
  <si>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</si>
  <si>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</si>
  <si>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</si>
  <si>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</si>
  <si>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</si>
  <si>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</si>
  <si>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</si>
  <si>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</si>
  <si>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</si>
  <si>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</si>
  <si>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</si>
  <si>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</si>
  <si>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</si>
  <si>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</si>
  <si>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</si>
  <si>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</si>
  <si>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</si>
  <si>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</si>
  <si>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</si>
  <si>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</si>
  <si>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</si>
  <si>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</si>
  <si>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</si>
  <si>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</si>
  <si>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</si>
  <si>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</si>
  <si>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</si>
  <si>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</si>
  <si>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</si>
  <si>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</si>
  <si>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</si>
  <si>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</si>
  <si>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</si>
  <si>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</si>
  <si>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</si>
  <si>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</si>
  <si>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</si>
  <si>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</si>
  <si>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</si>
  <si>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</si>
  <si>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</si>
  <si>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</si>
  <si>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</si>
  <si>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</si>
  <si>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</si>
  <si>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</si>
  <si>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</si>
  <si>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</si>
  <si>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</si>
  <si>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</si>
  <si>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</si>
  <si>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</si>
  <si>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</si>
  <si>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</si>
  <si>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</si>
  <si>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</si>
  <si>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</si>
  <si>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</si>
  <si>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</si>
  <si>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</si>
  <si>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</si>
  <si>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</si>
  <si>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</si>
  <si>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</si>
  <si>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</si>
  <si>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</si>
  <si>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</si>
  <si>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</si>
  <si>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</si>
  <si>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</si>
  <si>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</si>
  <si>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</si>
  <si>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</si>
  <si>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</si>
  <si>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</si>
  <si>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</si>
  <si>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</si>
  <si>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</si>
  <si>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</si>
  <si>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</si>
  <si>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</si>
  <si>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</si>
  <si>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</si>
  <si>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</si>
  <si>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</si>
  <si>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</si>
  <si>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</si>
  <si>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</si>
  <si>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</si>
  <si>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</si>
  <si>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</si>
  <si>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</si>
  <si>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</si>
  <si>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</si>
  <si>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</si>
  <si>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</si>
  <si>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</si>
  <si>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</si>
  <si>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</si>
  <si>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</si>
  <si>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</si>
  <si>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</si>
  <si>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</si>
  <si>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</si>
  <si>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</si>
  <si>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</si>
  <si>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</si>
  <si>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</si>
  <si>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</si>
  <si>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</si>
  <si>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</si>
  <si>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</si>
  <si>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</si>
  <si>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</si>
  <si>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</si>
  <si>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</si>
  <si>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</si>
  <si>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</si>
  <si>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</si>
  <si>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</si>
  <si>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</si>
  <si>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</si>
  <si>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</si>
  <si>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</si>
  <si>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</si>
  <si>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</si>
  <si>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</si>
  <si>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</si>
  <si>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</si>
  <si>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</si>
  <si>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</si>
  <si>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</si>
  <si>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</si>
  <si>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</si>
  <si>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</si>
  <si>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</si>
  <si>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</si>
  <si>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</si>
  <si>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</si>
  <si>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</si>
  <si>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</si>
  <si>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</si>
  <si>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</si>
  <si>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</si>
  <si>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</si>
  <si>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</si>
  <si>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</si>
  <si>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</si>
  <si>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</si>
  <si>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</si>
  <si>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</si>
  <si>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</si>
  <si>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</si>
  <si>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</si>
  <si>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</si>
  <si>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</si>
  <si>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</si>
  <si>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</si>
  <si>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</si>
  <si>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</si>
  <si>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</si>
  <si>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</si>
  <si>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</si>
  <si>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</si>
  <si>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</si>
  <si>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</si>
  <si>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</si>
  <si>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</si>
  <si>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</si>
  <si>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</si>
  <si>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</si>
  <si>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</si>
  <si>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</si>
  <si>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</si>
  <si>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</si>
  <si>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</si>
  <si>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</si>
  <si>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</si>
  <si>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</si>
  <si>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</si>
  <si>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</si>
  <si>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</si>
  <si>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</si>
  <si>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</si>
  <si>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</si>
  <si>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</si>
  <si>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</si>
  <si>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</si>
  <si>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</si>
  <si>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</si>
  <si>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</si>
  <si>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</si>
  <si>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</si>
  <si>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</si>
  <si>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</si>
  <si>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</si>
  <si>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</si>
  <si>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</si>
  <si>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</si>
  <si>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</si>
  <si>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</si>
  <si>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</si>
  <si>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</si>
  <si>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</si>
  <si>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</si>
  <si>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</si>
  <si>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</si>
  <si>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</si>
  <si>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</si>
  <si>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</si>
  <si>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</si>
  <si>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</si>
  <si>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</si>
  <si>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</si>
  <si>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</si>
  <si>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</si>
  <si>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</si>
  <si>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</si>
  <si>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</si>
  <si>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</si>
  <si>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</si>
  <si>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</si>
  <si>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</si>
  <si>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</si>
  <si>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</si>
  <si>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</si>
  <si>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</si>
  <si>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</si>
  <si>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</si>
  <si>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</si>
  <si>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</si>
  <si>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</si>
  <si>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</si>
  <si>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</si>
  <si>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</si>
  <si>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</si>
  <si>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</si>
  <si>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</si>
  <si>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</si>
  <si>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</si>
  <si>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</si>
  <si>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</si>
  <si>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</si>
  <si>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</si>
  <si>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</si>
  <si>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</si>
  <si>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</si>
  <si>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</si>
  <si>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</si>
  <si>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</si>
  <si>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</si>
  <si>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0116.HK</t>
  </si>
  <si>
    <t>周生生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</si>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</sst>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248</v>
      </c>
    </row>
    <row r="10" spans="1:4" ht="13.9" x14ac:dyDescent="0.4">
      <c r="B10" s="140" t="s">
        <v>219</v>
      </c>
      <c r="C10" s="194">
        <v>677426000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251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8.6477987421383656E-2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255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256</v>
      </c>
      <c r="C86" s="198">
        <v>5</v>
      </c>
    </row>
    <row r="87" spans="2:8" ht="13.9" x14ac:dyDescent="0.4">
      <c r="B87" s="10" t="s">
        <v>254</v>
      </c>
      <c r="C87" s="237" t="s">
        <v>266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253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262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252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0116.HK</v>
      </c>
      <c r="D3" s="275"/>
      <c r="E3" s="87"/>
      <c r="F3" s="3" t="s">
        <v>1</v>
      </c>
      <c r="G3" s="132">
        <v>6.36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周生生</v>
      </c>
      <c r="D4" s="277"/>
      <c r="E4" s="87"/>
      <c r="F4" s="3" t="s">
        <v>3</v>
      </c>
      <c r="G4" s="280">
        <f>Inputs!C10</f>
        <v>677426000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4308.4293600000001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213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176</v>
      </c>
      <c r="G24" s="179">
        <f>(Fin_Analysis!H86*G7)/G3</f>
        <v>0.17383183926682738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195</v>
      </c>
      <c r="G26" s="179">
        <f>Fin_Analysis!H88*Exchange_Rate/G3</f>
        <v>8.6477987421383656E-2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4.6310399178250217</v>
      </c>
      <c r="D29" s="129">
        <f>G29*(1+G20)</f>
        <v>10.539869398420247</v>
      </c>
      <c r="E29" s="87"/>
      <c r="F29" s="131">
        <f>IF(Fin_Analysis!C108="Profit",Fin_Analysis!F100,IF(Fin_Analysis!C108="Dividend",Fin_Analysis!F103,Fin_Analysis!F106))</f>
        <v>5.4517233144516588</v>
      </c>
      <c r="G29" s="271">
        <f>IF(Fin_Analysis!C108="Profit",Fin_Analysis!I100,IF(Fin_Analysis!C108="Dividend",Fin_Analysis!I103,Fin_Analysis!I106))</f>
        <v>9.1651038247132597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253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252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0.21728979908353424</v>
      </c>
      <c r="D87" s="210"/>
      <c r="E87" s="263">
        <f>E86*Exchange_Rate/Dashboard!G3</f>
        <v>0.15210285935847395</v>
      </c>
      <c r="F87" s="210"/>
      <c r="H87" s="263">
        <f>H86*Exchange_Rate/Dashboard!G3</f>
        <v>0.17383183926682738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223</v>
      </c>
      <c r="C89" s="262">
        <f>C88*Exchange_Rate/Dashboard!G3</f>
        <v>8.6477987421383656E-2</v>
      </c>
      <c r="D89" s="210"/>
      <c r="E89" s="262">
        <f>E88*Exchange_Rate/Dashboard!G3</f>
        <v>6.9182389937106931E-2</v>
      </c>
      <c r="F89" s="210"/>
      <c r="H89" s="262">
        <f>H88*Exchange_Rate/Dashboard!G3</f>
        <v>8.6477987421383656E-2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29.751360535806349</v>
      </c>
      <c r="H93" s="87" t="s">
        <v>211</v>
      </c>
      <c r="I93" s="144">
        <f>FV(H87,D93,0,-(H86/C93))*Exchange_Rate</f>
        <v>37.331198384524953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9.3146754243167642</v>
      </c>
      <c r="H94" s="87" t="s">
        <v>212</v>
      </c>
      <c r="I94" s="144">
        <f>FV(H89,D93,0,-(H88/C93))*Exchange_Rate</f>
        <v>12.616050321250563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12573164.30617086</v>
      </c>
      <c r="D97" s="214"/>
      <c r="E97" s="123">
        <f>PV(C94,D93,0,-F93)</f>
        <v>14.79168430187458</v>
      </c>
      <c r="F97" s="214"/>
      <c r="H97" s="123">
        <f>PV(C94,D93,0,-I93)</f>
        <v>18.560203337590909</v>
      </c>
      <c r="I97" s="123">
        <f>PV(C93,D93,0,-I93)</f>
        <v>27.119764140352935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12573164.30617086</v>
      </c>
      <c r="D100" s="109">
        <f>MIN(F100*(1-C94),E100)</f>
        <v>14.174552246772832</v>
      </c>
      <c r="E100" s="109">
        <f>MAX(E97-H98+E99,0)</f>
        <v>14.79168430187458</v>
      </c>
      <c r="F100" s="109">
        <f>(E100+H100)/2</f>
        <v>16.675943819732744</v>
      </c>
      <c r="H100" s="109">
        <f>MAX(C100*Data!$C$4/Common_Shares,0)</f>
        <v>18.560203337590909</v>
      </c>
      <c r="I100" s="109">
        <f>MAX(I97-H98+H99,0)</f>
        <v>27.119764140352935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4249091.3886589268</v>
      </c>
      <c r="D103" s="109">
        <f>MIN(F103*(1-C94),E103)</f>
        <v>4.6310399178250217</v>
      </c>
      <c r="E103" s="123">
        <f>PV(C94,D93,0,-F94)</f>
        <v>4.6310399178250217</v>
      </c>
      <c r="F103" s="109">
        <f>(E103+H103)/2</f>
        <v>5.4517233144516588</v>
      </c>
      <c r="H103" s="123">
        <f>PV(C94,D93,0,-I94)</f>
        <v>6.2724067110782968</v>
      </c>
      <c r="I103" s="109">
        <f>PV(C93,D93,0,-I94)</f>
        <v>9.1651038247132597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6578729.1886271117</v>
      </c>
      <c r="D106" s="109">
        <f>(D100+D103)/2</f>
        <v>9.4027960822989272</v>
      </c>
      <c r="E106" s="123">
        <f>(E100+E103)/2</f>
        <v>9.7113621098498015</v>
      </c>
      <c r="F106" s="109">
        <f>(F100+F103)/2</f>
        <v>11.063833567092201</v>
      </c>
      <c r="H106" s="123">
        <f>(H100+H103)/2</f>
        <v>12.416305024334603</v>
      </c>
      <c r="I106" s="123">
        <f>(I100+I103)/2</f>
        <v>18.142433982533099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