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B164A36-77D1-4414-B11C-8BA137396EA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E92" i="4"/>
  <c r="F92" i="4"/>
  <c r="D53" i="4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<sst xmlns="http://schemas.openxmlformats.org/spreadsheetml/2006/main" count="392" uniqueCount="276">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</sst>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356406257089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1542930</v>
      </c>
      <c r="D25" s="148">
        <v>1278674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18534</v>
      </c>
      <c r="D26" s="149">
        <v>16493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238698</v>
      </c>
      <c r="D27" s="149">
        <v>239351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750026</v>
      </c>
      <c r="D29" s="149">
        <v>586689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1123</v>
      </c>
      <c r="D30" s="149">
        <v>978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0.3064+0.1434</f>
        <v>0.44979999999999998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9.9891134403847351E-2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3628128</v>
      </c>
      <c r="D48" s="60">
        <v>0.9</v>
      </c>
      <c r="E48" s="112"/>
    </row>
    <row r="49" spans="2:5" ht="13.9" x14ac:dyDescent="0.4">
      <c r="B49" s="1" t="s">
        <v>130</v>
      </c>
      <c r="C49" s="59">
        <v>2171209</v>
      </c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>
        <v>3557823</v>
      </c>
      <c r="D51" s="60">
        <v>0.6</v>
      </c>
      <c r="E51" s="112"/>
    </row>
    <row r="52" spans="2:5" ht="13.9" x14ac:dyDescent="0.4">
      <c r="B52" s="3" t="s">
        <v>40</v>
      </c>
      <c r="C52" s="59">
        <v>9431099</v>
      </c>
      <c r="D52" s="60">
        <v>0.5</v>
      </c>
      <c r="E52" s="112"/>
    </row>
    <row r="53" spans="2:5" ht="13.9" x14ac:dyDescent="0.4">
      <c r="B53" s="1" t="s">
        <v>150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65568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638618</v>
      </c>
      <c r="D72" s="245">
        <v>0</v>
      </c>
      <c r="E72" s="246"/>
    </row>
    <row r="73" spans="2:5" ht="13.9" x14ac:dyDescent="0.4">
      <c r="B73" s="3" t="s">
        <v>35</v>
      </c>
      <c r="C73" s="59">
        <v>40496667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>
        <v>3234661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1542930</v>
      </c>
      <c r="D91" s="206"/>
      <c r="E91" s="248">
        <f>C91</f>
        <v>1542930</v>
      </c>
      <c r="F91" s="248">
        <f>C91</f>
        <v>1542930</v>
      </c>
    </row>
    <row r="92" spans="2:8" ht="13.9" x14ac:dyDescent="0.4">
      <c r="B92" s="104" t="s">
        <v>102</v>
      </c>
      <c r="C92" s="77">
        <f>C26</f>
        <v>18534</v>
      </c>
      <c r="D92" s="158">
        <f>C92/C91</f>
        <v>1.2012210534502537E-2</v>
      </c>
      <c r="E92" s="249">
        <f>E91*D92</f>
        <v>18534</v>
      </c>
      <c r="F92" s="249">
        <f>F91*D92</f>
        <v>18534</v>
      </c>
    </row>
    <row r="93" spans="2:8" ht="13.9" x14ac:dyDescent="0.4">
      <c r="B93" s="104" t="s">
        <v>229</v>
      </c>
      <c r="C93" s="77">
        <f>C27+C28</f>
        <v>238698</v>
      </c>
      <c r="D93" s="158">
        <f>C93/C91</f>
        <v>0.15470436118294414</v>
      </c>
      <c r="E93" s="249">
        <f>E91*D93</f>
        <v>238698</v>
      </c>
      <c r="F93" s="249">
        <f>F91*D93</f>
        <v>238698</v>
      </c>
    </row>
    <row r="94" spans="2:8" ht="13.9" x14ac:dyDescent="0.4">
      <c r="B94" s="104" t="s">
        <v>237</v>
      </c>
      <c r="C94" s="77">
        <f>C29</f>
        <v>750026</v>
      </c>
      <c r="D94" s="158">
        <f>C94/C91</f>
        <v>0.48610500800425166</v>
      </c>
      <c r="E94" s="250"/>
      <c r="F94" s="249">
        <f>F91*D94</f>
        <v>750026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1497.3333333333333</v>
      </c>
      <c r="D97" s="158">
        <f>C97/C91</f>
        <v>9.7044800044936142E-4</v>
      </c>
      <c r="E97" s="250"/>
      <c r="F97" s="249">
        <f>F91*D97</f>
        <v>1497.3333333333333</v>
      </c>
    </row>
    <row r="98" spans="2:7" ht="13.9" x14ac:dyDescent="0.4">
      <c r="B98" s="86" t="s">
        <v>193</v>
      </c>
      <c r="C98" s="234">
        <f>C44</f>
        <v>0.44979999999999998</v>
      </c>
      <c r="D98" s="263"/>
      <c r="E98" s="251">
        <f>F98</f>
        <v>0.30640000000000001</v>
      </c>
      <c r="F98" s="251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1398.HK</v>
      </c>
      <c r="D3" s="290"/>
      <c r="E3" s="87"/>
      <c r="F3" s="3" t="s">
        <v>1</v>
      </c>
      <c r="G3" s="131">
        <v>4.8099999999999996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工商银行</v>
      </c>
      <c r="D4" s="292"/>
      <c r="E4" s="87"/>
      <c r="F4" s="3" t="s">
        <v>2</v>
      </c>
      <c r="G4" s="295">
        <f>Inputs!C10</f>
        <v>356406257089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1714314.0965980899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0.83231298028210399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0.48610500800425166</v>
      </c>
      <c r="F24" s="139" t="s">
        <v>239</v>
      </c>
      <c r="G24" s="265">
        <f>G3/(Fin_Analysis!H86*G7)</f>
        <v>4.0058370108672809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0.27257720239339839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6.8045005738859118E-2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2.9015692534105448</v>
      </c>
      <c r="D29" s="128">
        <f>G29*(1+G20)</f>
        <v>5.2209809634201827</v>
      </c>
      <c r="E29" s="87"/>
      <c r="F29" s="130">
        <f>IF(Fin_Analysis!C108="Profit",Fin_Analysis!F100,IF(Fin_Analysis!C108="Dividend",Fin_Analysis!F103,Fin_Analysis!F106))</f>
        <v>3.4136108863653467</v>
      </c>
      <c r="G29" s="286">
        <f>IF(Fin_Analysis!C108="Profit",Fin_Analysis!I100,IF(Fin_Analysis!C108="Dividend",Fin_Analysis!I103,Fin_Analysis!I106))</f>
        <v>4.5399834464523332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1542930</v>
      </c>
      <c r="D6" s="199">
        <f>IF(Inputs!D25="","",Inputs!D25)</f>
        <v>1278674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18534</v>
      </c>
      <c r="D8" s="198">
        <f>IF(Inputs!D26="","",Inputs!D26)</f>
        <v>16493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1524396</v>
      </c>
      <c r="D9" s="150">
        <f t="shared" si="2"/>
        <v>1262181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238698</v>
      </c>
      <c r="D10" s="198">
        <f>IF(Inputs!D27="","",Inputs!D27)</f>
        <v>239351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1497.3333333333333</v>
      </c>
      <c r="D12" s="198">
        <f>IF(Inputs!D30="","",MAX(Inputs!D30,0)/(1-Fin_Analysis!$I$84))</f>
        <v>1304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0.83231298028210399</v>
      </c>
      <c r="D13" s="226">
        <f t="shared" si="3"/>
        <v>0.79889479257418228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1284200.6666666667</v>
      </c>
      <c r="D14" s="227">
        <f t="shared" ref="D14:M14" si="4">IF(D6="","",D9-D10-MAX(D11,0)-MAX(D12,0))</f>
        <v>1021526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0.2571394821734021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750026</v>
      </c>
      <c r="D17" s="198">
        <f>IF(Inputs!D29="","",Inputs!D29)</f>
        <v>586689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534174.66666666674</v>
      </c>
      <c r="D22" s="160">
        <f t="shared" ref="D22:M22" si="8">IF(D6="","",D14-MAX(D16,0)-MAX(D17,0)-ABS(MAX(D21,0)-MAX(D19,0)))</f>
        <v>434837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0.25965597920838929</v>
      </c>
      <c r="D23" s="152">
        <f t="shared" si="9"/>
        <v>0.25505152212370003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0.22844805448171784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42280604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42280604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30433918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4.2196363500311286E-2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1.2012210534502537E-2</v>
      </c>
      <c r="D40" s="155">
        <f t="shared" si="34"/>
        <v>1.2898518308810534E-2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0.15470436118294414</v>
      </c>
      <c r="D41" s="152">
        <f t="shared" si="35"/>
        <v>0.18718688266125691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0.48610500800425166</v>
      </c>
      <c r="D43" s="152">
        <f t="shared" si="37"/>
        <v>0.45882609640924893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9.7044800044936142E-4</v>
      </c>
      <c r="D44" s="152">
        <f t="shared" si="38"/>
        <v>1.0198064557502538E-3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0.34620797227785238</v>
      </c>
      <c r="D46" s="152">
        <f t="shared" si="40"/>
        <v>0.34006869616493335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1.2634035849314423E-2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1.4040838077932061</v>
      </c>
      <c r="D55" s="152">
        <f t="shared" si="47"/>
        <v>1.3492159130892725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>Error!</v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1.0639184029144524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28314030.5</v>
      </c>
      <c r="E6" s="56" t="e">
        <f>1-D6/D3</f>
        <v>#DIV/0!</v>
      </c>
      <c r="F6" s="87"/>
      <c r="G6" s="87"/>
      <c r="H6" s="1" t="s">
        <v>26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84.861156495150908</v>
      </c>
      <c r="E7" s="11" t="str">
        <f>Dashboard!H3</f>
        <v>HKD</v>
      </c>
      <c r="H7" s="1" t="s">
        <v>27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3628128</v>
      </c>
      <c r="D11" s="197">
        <f>Inputs!D48</f>
        <v>0.9</v>
      </c>
      <c r="E11" s="88">
        <f t="shared" ref="E11:E22" si="0">C11*D11</f>
        <v>3265315.2</v>
      </c>
      <c r="F11" s="112"/>
      <c r="G11" s="87"/>
      <c r="H11" s="3" t="s">
        <v>35</v>
      </c>
      <c r="I11" s="40">
        <f>Inputs!C73</f>
        <v>40496667</v>
      </c>
      <c r="J11" s="87"/>
      <c r="K11" s="24"/>
    </row>
    <row r="12" spans="1:11" ht="13.9" x14ac:dyDescent="0.4">
      <c r="B12" s="1" t="s">
        <v>130</v>
      </c>
      <c r="C12" s="40">
        <f>Inputs!C49</f>
        <v>2171209</v>
      </c>
      <c r="D12" s="197">
        <f>Inputs!D49</f>
        <v>0.8</v>
      </c>
      <c r="E12" s="88">
        <f t="shared" si="0"/>
        <v>1736967.2000000002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3557823</v>
      </c>
      <c r="D14" s="197">
        <f>Inputs!D51</f>
        <v>0.6</v>
      </c>
      <c r="E14" s="88">
        <f t="shared" si="0"/>
        <v>2134693.7999999998</v>
      </c>
      <c r="F14" s="112"/>
      <c r="G14" s="87"/>
      <c r="H14" s="86" t="s">
        <v>39</v>
      </c>
      <c r="I14" s="203">
        <f>Inputs!C76</f>
        <v>1783937</v>
      </c>
      <c r="J14" s="87"/>
      <c r="K14" s="27"/>
    </row>
    <row r="15" spans="1:11" ht="13.9" x14ac:dyDescent="0.4">
      <c r="B15" s="3" t="s">
        <v>40</v>
      </c>
      <c r="C15" s="40">
        <f>Inputs!C52</f>
        <v>9431099</v>
      </c>
      <c r="D15" s="197">
        <f>Inputs!D52</f>
        <v>0.5</v>
      </c>
      <c r="E15" s="88">
        <f t="shared" si="0"/>
        <v>4715549.5</v>
      </c>
      <c r="F15" s="112"/>
      <c r="G15" s="87"/>
      <c r="H15" s="1" t="s">
        <v>50</v>
      </c>
      <c r="I15" s="84">
        <f>SUM(I11:I14)</f>
        <v>42280604</v>
      </c>
      <c r="J15" s="87"/>
    </row>
    <row r="16" spans="1:11" ht="13.9" x14ac:dyDescent="0.4">
      <c r="B16" s="1" t="s">
        <v>150</v>
      </c>
      <c r="C16" s="40">
        <f>Inputs!C53</f>
        <v>27228377</v>
      </c>
      <c r="D16" s="197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51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52</v>
      </c>
      <c r="I25" s="63">
        <f>E28/I28</f>
        <v>0.65175088062330477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4">
        <f>Inputs!C77</f>
        <v>43252035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65568</v>
      </c>
      <c r="D35" s="197">
        <f>Inputs!D65</f>
        <v>0.1</v>
      </c>
      <c r="E35" s="88">
        <f t="shared" si="1"/>
        <v>6556.8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297776</v>
      </c>
      <c r="D38" s="197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97938</v>
      </c>
      <c r="D41" s="197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638618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-43252035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77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81</v>
      </c>
      <c r="I48" s="281">
        <f>I49-I28</f>
        <v>-43252035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42280604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3628128</v>
      </c>
      <c r="D62" s="107">
        <f t="shared" si="2"/>
        <v>0.9</v>
      </c>
      <c r="E62" s="117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-42280604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72714522</v>
      </c>
      <c r="D70" s="29">
        <f t="shared" si="2"/>
        <v>0.83164294472017575</v>
      </c>
      <c r="E70" s="68">
        <f>E68-E69</f>
        <v>60472519.200000003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1542930</v>
      </c>
      <c r="D74" s="206"/>
      <c r="E74" s="235">
        <f>Inputs!E91</f>
        <v>1542930</v>
      </c>
      <c r="F74" s="206"/>
      <c r="H74" s="235">
        <f>Inputs!F91</f>
        <v>1542930</v>
      </c>
      <c r="I74" s="206"/>
      <c r="K74" s="24"/>
    </row>
    <row r="75" spans="1:11" ht="15" customHeight="1" x14ac:dyDescent="0.4">
      <c r="B75" s="104" t="s">
        <v>102</v>
      </c>
      <c r="C75" s="77">
        <f>Data!C8</f>
        <v>18534</v>
      </c>
      <c r="D75" s="158">
        <f>C75/$C$74</f>
        <v>1.2012210534502537E-2</v>
      </c>
      <c r="E75" s="235">
        <f>Inputs!E92</f>
        <v>18534</v>
      </c>
      <c r="F75" s="159">
        <f>E75/E74</f>
        <v>1.2012210534502537E-2</v>
      </c>
      <c r="H75" s="235">
        <f>Inputs!F92</f>
        <v>18534</v>
      </c>
      <c r="I75" s="159">
        <f>H75/$H$74</f>
        <v>1.2012210534502537E-2</v>
      </c>
      <c r="K75" s="24"/>
    </row>
    <row r="76" spans="1:11" ht="15" customHeight="1" x14ac:dyDescent="0.4">
      <c r="B76" s="35" t="s">
        <v>92</v>
      </c>
      <c r="C76" s="160">
        <f>C74-C75</f>
        <v>1524396</v>
      </c>
      <c r="D76" s="207"/>
      <c r="E76" s="161">
        <f>E74-E75</f>
        <v>1524396</v>
      </c>
      <c r="F76" s="207"/>
      <c r="H76" s="161">
        <f>H74-H75</f>
        <v>1524396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238698</v>
      </c>
      <c r="D77" s="158">
        <f>C77/$C$74</f>
        <v>0.15470436118294414</v>
      </c>
      <c r="E77" s="235">
        <f>Inputs!E93</f>
        <v>238698</v>
      </c>
      <c r="F77" s="159">
        <f>E77/E74</f>
        <v>0.15470436118294414</v>
      </c>
      <c r="H77" s="235">
        <f>Inputs!F93</f>
        <v>238698</v>
      </c>
      <c r="I77" s="159">
        <f>H77/$H$74</f>
        <v>0.15470436118294414</v>
      </c>
      <c r="K77" s="24"/>
    </row>
    <row r="78" spans="1:11" ht="15" customHeight="1" x14ac:dyDescent="0.4">
      <c r="B78" s="73" t="s">
        <v>161</v>
      </c>
      <c r="C78" s="77">
        <f>MAX(Data!C12,0)</f>
        <v>1497.3333333333333</v>
      </c>
      <c r="D78" s="158">
        <f>C78/$C$74</f>
        <v>9.7044800044936142E-4</v>
      </c>
      <c r="E78" s="179">
        <f>E74*F78</f>
        <v>1497.3333333333333</v>
      </c>
      <c r="F78" s="159">
        <f>I78</f>
        <v>9.7044800044936142E-4</v>
      </c>
      <c r="H78" s="235">
        <f>Inputs!F97</f>
        <v>1497.3333333333333</v>
      </c>
      <c r="I78" s="159">
        <f>H78/$H$74</f>
        <v>9.7044800044936142E-4</v>
      </c>
      <c r="K78" s="24"/>
    </row>
    <row r="79" spans="1:11" ht="15" customHeight="1" x14ac:dyDescent="0.4">
      <c r="B79" s="253" t="s">
        <v>217</v>
      </c>
      <c r="C79" s="254">
        <f>C76-C77-C78</f>
        <v>1284200.6666666667</v>
      </c>
      <c r="D79" s="255">
        <f>C79/C74</f>
        <v>0.83231298028210399</v>
      </c>
      <c r="E79" s="256">
        <f>E76-E77-E78</f>
        <v>1284200.6666666667</v>
      </c>
      <c r="F79" s="255">
        <f>E79/E74</f>
        <v>0.83231298028210399</v>
      </c>
      <c r="G79" s="257"/>
      <c r="H79" s="256">
        <f>H76-H77-H78</f>
        <v>1284200.6666666667</v>
      </c>
      <c r="I79" s="255">
        <f>H79/H74</f>
        <v>0.83231298028210399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750026</v>
      </c>
      <c r="D81" s="158">
        <f>C81/$C$74</f>
        <v>0.48610500800425166</v>
      </c>
      <c r="E81" s="179">
        <f>E74*F81</f>
        <v>750026</v>
      </c>
      <c r="F81" s="159">
        <f>I81</f>
        <v>0.48610500800425166</v>
      </c>
      <c r="H81" s="235">
        <f>Inputs!F94</f>
        <v>750026</v>
      </c>
      <c r="I81" s="159">
        <f>H81/$H$74</f>
        <v>0.48610500800425166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534174.66666666674</v>
      </c>
      <c r="D83" s="163">
        <f>C83/$C$74</f>
        <v>0.34620797227785238</v>
      </c>
      <c r="E83" s="164">
        <f>E79-E81-E82-E80</f>
        <v>534174.66666666674</v>
      </c>
      <c r="F83" s="163">
        <f>E83/E74</f>
        <v>0.34620797227785238</v>
      </c>
      <c r="H83" s="164">
        <f>H79-H81-H82-H80</f>
        <v>534174.66666666674</v>
      </c>
      <c r="I83" s="163">
        <f>H83/$H$74</f>
        <v>0.34620797227785238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400631.00000000006</v>
      </c>
      <c r="D85" s="255">
        <f>C85/$C$74</f>
        <v>0.25965597920838929</v>
      </c>
      <c r="E85" s="261">
        <f>E83*(1-F84)</f>
        <v>400631.00000000006</v>
      </c>
      <c r="F85" s="255">
        <f>E85/E74</f>
        <v>0.25965597920838929</v>
      </c>
      <c r="G85" s="257"/>
      <c r="H85" s="261">
        <f>H83*(1-I84)</f>
        <v>400631.00000000006</v>
      </c>
      <c r="I85" s="255">
        <f>H85/$H$74</f>
        <v>0.25965597920838929</v>
      </c>
      <c r="K85" s="24"/>
    </row>
    <row r="86" spans="1:11" ht="15" customHeight="1" x14ac:dyDescent="0.4">
      <c r="B86" s="87" t="s">
        <v>152</v>
      </c>
      <c r="C86" s="166">
        <f>C85*Data!C4/Common_Shares</f>
        <v>1.1240852034198616</v>
      </c>
      <c r="D86" s="206"/>
      <c r="E86" s="167">
        <f>E85*Data!C4/Common_Shares</f>
        <v>1.1240852034198616</v>
      </c>
      <c r="F86" s="206"/>
      <c r="H86" s="167">
        <f>H85*Data!C4/Common_Shares</f>
        <v>1.1240852034198616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0.24963571839970988</v>
      </c>
      <c r="D87" s="206"/>
      <c r="E87" s="259">
        <f>E86*Exchange_Rate/Dashboard!G3</f>
        <v>0.24963571839970988</v>
      </c>
      <c r="F87" s="206"/>
      <c r="H87" s="259">
        <f>H86*Exchange_Rate/Dashboard!G3</f>
        <v>0.24963571839970988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0.44979999999999998</v>
      </c>
      <c r="D88" s="165">
        <f>C88/C86</f>
        <v>0.40014760325244969</v>
      </c>
      <c r="E88" s="169">
        <f>Inputs!E98</f>
        <v>0.30640000000000001</v>
      </c>
      <c r="F88" s="165">
        <f>E88/E86</f>
        <v>0.27257720239339839</v>
      </c>
      <c r="H88" s="169">
        <f>Inputs!F98</f>
        <v>0.30640000000000001</v>
      </c>
      <c r="I88" s="165">
        <f>H88/H86</f>
        <v>0.27257720239339839</v>
      </c>
      <c r="K88" s="24"/>
    </row>
    <row r="89" spans="1:11" ht="15" customHeight="1" x14ac:dyDescent="0.4">
      <c r="B89" s="87" t="s">
        <v>206</v>
      </c>
      <c r="C89" s="258">
        <f>C88*Exchange_Rate/Dashboard!G3</f>
        <v>9.9891134403847351E-2</v>
      </c>
      <c r="D89" s="206"/>
      <c r="E89" s="258">
        <f>E88*Exchange_Rate/Dashboard!G3</f>
        <v>6.8045005738859118E-2</v>
      </c>
      <c r="F89" s="206"/>
      <c r="H89" s="258">
        <f>H88*Exchange_Rate/Dashboard!G3</f>
        <v>6.8045005738859118E-2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55.231020768368339</v>
      </c>
      <c r="H93" s="87" t="s">
        <v>195</v>
      </c>
      <c r="I93" s="143">
        <f>FV(H87,D93,0,-(H86/(C93-D94)))*Exchange_Rate</f>
        <v>55.231020768368339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6.8659907916191836</v>
      </c>
      <c r="H94" s="87" t="s">
        <v>196</v>
      </c>
      <c r="I94" s="143">
        <f>FV(H89,D93,0,-(H88/(C93-D94)))*Exchange_Rate</f>
        <v>6.8659907916191836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9786765.6275044344</v>
      </c>
      <c r="D97" s="210"/>
      <c r="E97" s="122">
        <f>PV(C94,D93,0,-F93)</f>
        <v>27.459578592809418</v>
      </c>
      <c r="F97" s="210"/>
      <c r="H97" s="122">
        <f>PV(C94,D93,0,-I93)</f>
        <v>27.459578592809418</v>
      </c>
      <c r="I97" s="122">
        <f>PV(C93,D93,0,-I93)</f>
        <v>36.520282014523971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-34351697.377856456</v>
      </c>
      <c r="D99" s="211"/>
      <c r="E99" s="144">
        <f>IF(H99&gt;0,H99*(1-C94),H99*(1+C94))</f>
        <v>-110.84107306979762</v>
      </c>
      <c r="F99" s="211"/>
      <c r="H99" s="144">
        <f>C99*Data!$C$4/Common_Shares</f>
        <v>-96.383541799824016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-24564931.750352021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1216632.2791677369</v>
      </c>
      <c r="D103" s="109">
        <f>MIN(F103*(1-C94),E103)</f>
        <v>2.9015692534105448</v>
      </c>
      <c r="E103" s="122">
        <f>PV(C94,D93,0,-F94)</f>
        <v>3.4136108863653467</v>
      </c>
      <c r="F103" s="109">
        <f>(E103+H103)/2</f>
        <v>3.4136108863653467</v>
      </c>
      <c r="H103" s="122">
        <f>PV(C94,D93,0,-I94)</f>
        <v>3.4136108863653467</v>
      </c>
      <c r="I103" s="109">
        <f>PV(C93,D93,0,-I94)</f>
        <v>4.5399834464523332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608316.13958386844</v>
      </c>
      <c r="D106" s="109">
        <f>(D100+D103)/2</f>
        <v>1.4507846267052724</v>
      </c>
      <c r="E106" s="122">
        <f>(E100+E103)/2</f>
        <v>1.7068054431826734</v>
      </c>
      <c r="F106" s="109">
        <f>(F100+F103)/2</f>
        <v>1.7068054431826734</v>
      </c>
      <c r="H106" s="122">
        <f>(H100+H103)/2</f>
        <v>1.7068054431826734</v>
      </c>
      <c r="I106" s="122">
        <f>(I100+I103)/2</f>
        <v>2.2699917232261666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