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8E4BDBD-D287-4C3D-A156-0F7F038B9E8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C44" i="4"/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<sst xmlns="http://schemas.openxmlformats.org/spreadsheetml/2006/main" count="390" uniqueCount="266">
  <si>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</si>
  <si>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</si>
  <si>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</si>
  <si>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</si>
  <si>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</si>
  <si>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</si>
  <si>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</si>
  <si>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</si>
  <si>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</si>
  <si>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</si>
  <si>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</si>
  <si>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</si>
  <si>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</si>
  <si>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</si>
  <si>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</si>
  <si>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</si>
  <si>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</si>
  <si>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</si>
  <si>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</si>
  <si>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</si>
  <si>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</si>
  <si>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</si>
  <si>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</si>
  <si>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</si>
  <si>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</si>
  <si>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</si>
  <si>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</si>
  <si>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</si>
  <si>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</si>
  <si>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</si>
  <si>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</si>
  <si>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</si>
  <si>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</si>
  <si>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</si>
  <si>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</si>
  <si>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</si>
  <si>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</si>
  <si>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</si>
  <si>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</si>
  <si>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</si>
  <si>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</si>
  <si>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</si>
  <si>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</si>
  <si>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</si>
  <si>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</si>
  <si>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</si>
  <si>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</si>
  <si>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</si>
  <si>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</si>
  <si>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</si>
  <si>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</si>
  <si>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</si>
  <si>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</si>
  <si>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</si>
  <si>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</si>
  <si>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</si>
  <si>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</si>
  <si>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</si>
  <si>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</si>
  <si>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</si>
  <si>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</si>
  <si>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</si>
  <si>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</si>
  <si>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</si>
  <si>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</si>
  <si>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</si>
  <si>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</si>
  <si>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</si>
  <si>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</si>
  <si>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</si>
  <si>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</si>
  <si>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</si>
  <si>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</si>
  <si>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</si>
  <si>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</si>
  <si>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</si>
  <si>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</si>
  <si>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</si>
  <si>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</si>
  <si>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</si>
  <si>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</si>
  <si>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</si>
  <si>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</si>
  <si>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</si>
  <si>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</si>
  <si>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</si>
  <si>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</si>
  <si>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</si>
  <si>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</si>
  <si>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</si>
  <si>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</si>
  <si>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</si>
  <si>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</si>
  <si>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</si>
  <si>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</si>
  <si>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</si>
  <si>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</si>
  <si>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</si>
  <si>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</si>
  <si>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</si>
  <si>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</si>
  <si>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</si>
  <si>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</si>
  <si>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</si>
  <si>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</si>
  <si>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</si>
  <si>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</si>
  <si>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</si>
  <si>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</si>
  <si>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</si>
  <si>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</si>
  <si>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</si>
  <si>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</si>
  <si>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</si>
  <si>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</si>
  <si>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</si>
  <si>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</si>
  <si>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</si>
  <si>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</si>
  <si>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</si>
  <si>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</si>
  <si>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</si>
  <si>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</si>
  <si>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</si>
  <si>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</si>
  <si>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</si>
  <si>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</si>
  <si>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</si>
  <si>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</si>
  <si>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</si>
  <si>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</si>
  <si>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</si>
  <si>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</si>
  <si>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</si>
  <si>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</si>
  <si>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</si>
  <si>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</si>
  <si>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</si>
  <si>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</si>
  <si>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</si>
  <si>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</si>
  <si>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</si>
  <si>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</si>
  <si>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</si>
  <si>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</si>
  <si>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</si>
  <si>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</si>
  <si>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</si>
  <si>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</si>
  <si>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</si>
  <si>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</si>
  <si>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</si>
  <si>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</si>
  <si>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</si>
  <si>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</si>
  <si>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</si>
  <si>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</si>
  <si>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</si>
  <si>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</si>
  <si>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</si>
  <si>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</si>
  <si>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</si>
  <si>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</si>
  <si>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</si>
  <si>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</si>
  <si>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</si>
  <si>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</si>
  <si>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</si>
  <si>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</si>
  <si>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</si>
  <si>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</si>
  <si>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</si>
  <si>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</si>
  <si>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</si>
  <si>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</si>
  <si>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</si>
  <si>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</si>
  <si>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</si>
  <si>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</si>
  <si>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</si>
  <si>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</si>
  <si>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</si>
  <si>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</si>
  <si>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</si>
  <si>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</si>
  <si>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</si>
  <si>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</si>
  <si>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</si>
  <si>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</si>
  <si>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</si>
  <si>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</si>
  <si>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</si>
  <si>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</si>
  <si>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</si>
  <si>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</si>
  <si>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</si>
  <si>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</si>
  <si>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</si>
  <si>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</si>
  <si>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</si>
  <si>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</si>
  <si>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</si>
  <si>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</si>
  <si>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</si>
  <si>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</si>
  <si>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</si>
  <si>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</si>
  <si>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</si>
  <si>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</si>
  <si>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</si>
  <si>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</si>
  <si>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</si>
  <si>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</si>
  <si>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</si>
  <si>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</si>
  <si>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</si>
  <si>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</si>
  <si>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</si>
  <si>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</si>
  <si>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</si>
  <si>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</si>
  <si>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</si>
  <si>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</si>
  <si>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</si>
  <si>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</si>
  <si>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</si>
  <si>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</si>
  <si>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</si>
  <si>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</si>
  <si>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</si>
  <si>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</si>
  <si>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</si>
  <si>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</si>
  <si>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</si>
  <si>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</si>
  <si>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</si>
  <si>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</si>
  <si>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</si>
  <si>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</si>
  <si>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</si>
  <si>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</si>
  <si>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</si>
  <si>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</si>
  <si>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</si>
  <si>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</si>
  <si>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</si>
  <si>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</si>
  <si>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</si>
  <si>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</si>
  <si>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</si>
  <si>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</si>
  <si>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</si>
  <si>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</si>
  <si>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</si>
  <si>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</si>
  <si>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</si>
  <si>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</si>
  <si>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</si>
  <si>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</si>
  <si>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</si>
  <si>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</si>
  <si>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</si>
  <si>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2388.HK</t>
  </si>
  <si>
    <t>中银香港</t>
  </si>
  <si>
    <t>C0014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</si>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</sst>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85" zoomScaleNormal="100" workbookViewId="0">
      <selection activeCell="D91" sqref="D9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10572780266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191</v>
      </c>
    </row>
    <row r="16" spans="1:4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6.7519686053413949E-2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251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260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209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9" sqref="B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2388.HK</v>
      </c>
      <c r="D3" s="275"/>
      <c r="E3" s="87"/>
      <c r="F3" s="3" t="s">
        <v>1</v>
      </c>
      <c r="G3" s="132">
        <v>25.399999618530298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中银香港</v>
      </c>
      <c r="D4" s="277"/>
      <c r="E4" s="87"/>
      <c r="F4" s="3" t="s">
        <v>3</v>
      </c>
      <c r="G4" s="280">
        <f>Inputs!C10</f>
        <v>10572780266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268548.61472320464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1.9313252769435827E-2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176</v>
      </c>
      <c r="G24" s="179">
        <f>(Fin_Analysis!H86*G7)/G3</f>
        <v>0.12040613217583661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195</v>
      </c>
      <c r="G26" s="179">
        <f>Fin_Analysis!H88*Exchange_Rate/G3</f>
        <v>5.8267717410526332E-2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12.578395452545491</v>
      </c>
      <c r="D29" s="129">
        <f>G29*(1+G20)</f>
        <v>24.86608061930151</v>
      </c>
      <c r="E29" s="87"/>
      <c r="F29" s="131">
        <f>IF(Fin_Analysis!C108="Profit",Fin_Analysis!F100,IF(Fin_Analysis!C108="Dividend",Fin_Analysis!F103,Fin_Analysis!F106))</f>
        <v>14.798112297112343</v>
      </c>
      <c r="G29" s="271">
        <f>IF(Fin_Analysis!C108="Profit",Fin_Analysis!I100,IF(Fin_Analysis!C108="Dividend",Fin_Analysis!I103,Fin_Analysis!I106))</f>
        <v>21.62267879939262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D103" sqref="D103: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237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0.12040613217583661</v>
      </c>
      <c r="D87" s="210"/>
      <c r="E87" s="263">
        <f>E86*Exchange_Rate/Dashboard!G3</f>
        <v>0.12040613217583661</v>
      </c>
      <c r="F87" s="210"/>
      <c r="H87" s="263">
        <f>H86*Exchange_Rate/Dashboard!G3</f>
        <v>0.12040613217583661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223</v>
      </c>
      <c r="C89" s="262">
        <f>C88*Exchange_Rate/Dashboard!G3</f>
        <v>6.7519686053413949E-2</v>
      </c>
      <c r="D89" s="210"/>
      <c r="E89" s="262">
        <f>E88*Exchange_Rate/Dashboard!G3</f>
        <v>5.8267717410526332E-2</v>
      </c>
      <c r="F89" s="210"/>
      <c r="H89" s="262">
        <f>H88*Exchange_Rate/Dashboard!G3</f>
        <v>5.8267717410526332E-2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81.811765698130216</v>
      </c>
      <c r="H93" s="87" t="s">
        <v>211</v>
      </c>
      <c r="I93" s="144">
        <f>FV(H87,D93,0,-(H86/C93))*Exchange_Rate</f>
        <v>81.811765698130216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29.764289530229039</v>
      </c>
      <c r="H94" s="87" t="s">
        <v>212</v>
      </c>
      <c r="I94" s="144">
        <f>FV(H89,D93,0,-(H88/C93))*Exchange_Rate</f>
        <v>29.764289530229039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430046.84959757159</v>
      </c>
      <c r="D97" s="214"/>
      <c r="E97" s="123">
        <f>PV(C94,D93,0,-F93)</f>
        <v>40.674906578784999</v>
      </c>
      <c r="F97" s="214"/>
      <c r="H97" s="123">
        <f>PV(C94,D93,0,-I93)</f>
        <v>40.674906578784999</v>
      </c>
      <c r="I97" s="123">
        <f>PV(C93,D93,0,-I93)</f>
        <v>59.433285982023037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430046.84959757159</v>
      </c>
      <c r="D100" s="109">
        <f>MIN(F100*(1-C94),E100)</f>
        <v>34.57367059196725</v>
      </c>
      <c r="E100" s="109">
        <f>MAX(E97-H98+E99,0)</f>
        <v>40.674906578784999</v>
      </c>
      <c r="F100" s="109">
        <f>(E100+H100)/2</f>
        <v>40.674906578784999</v>
      </c>
      <c r="H100" s="109">
        <f>MAX(C100*Data!$C$4/Common_Shares,0)</f>
        <v>40.674906578784999</v>
      </c>
      <c r="I100" s="109">
        <f>MAX(I97-H98+H99,0)</f>
        <v>59.433285982023037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156457.18966896131</v>
      </c>
      <c r="D103" s="109">
        <f>MIN(F103*(1-C94),E103)</f>
        <v>12.578395452545491</v>
      </c>
      <c r="E103" s="123">
        <f>PV(C94,D93,0,-F94)</f>
        <v>14.798112297112343</v>
      </c>
      <c r="F103" s="109">
        <f>(E103+H103)/2</f>
        <v>14.798112297112343</v>
      </c>
      <c r="H103" s="123">
        <f>PV(C94,D93,0,-I94)</f>
        <v>14.798112297112343</v>
      </c>
      <c r="I103" s="109">
        <f>PV(C93,D93,0,-I94)</f>
        <v>21.62267879939262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293252.01963326643</v>
      </c>
      <c r="D106" s="109">
        <f>(D100+D103)/2</f>
        <v>23.576033022256372</v>
      </c>
      <c r="E106" s="123">
        <f>(E100+E103)/2</f>
        <v>27.736509437948669</v>
      </c>
      <c r="F106" s="109">
        <f>(F100+F103)/2</f>
        <v>27.736509437948669</v>
      </c>
      <c r="H106" s="123">
        <f>(H100+H103)/2</f>
        <v>27.736509437948669</v>
      </c>
      <c r="I106" s="123">
        <f>(I100+I103)/2</f>
        <v>40.527982390707827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