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29605D-F6C5-4EA0-AD8E-3F8A3936ED7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4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<sst xmlns="http://schemas.openxmlformats.org/spreadsheetml/2006/main" count="391" uniqueCount="272">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</sst>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7.2499999999999995E-2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65375.039488000002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0.39307727150725125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34.667524187178955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7.2499999999999995E-2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7.8074236930327636</v>
      </c>
      <c r="D29" s="129">
        <f>G29*(1+G20)</f>
        <v>13.354530753748822</v>
      </c>
      <c r="E29" s="87"/>
      <c r="F29" s="131">
        <f>IF(Fin_Analysis!C108="Profit",Fin_Analysis!F100,IF(Fin_Analysis!C108="Dividend",Fin_Analysis!F103,Fin_Analysis!F106))</f>
        <v>9.1852043447444292</v>
      </c>
      <c r="G29" s="274">
        <f>IF(Fin_Analysis!C108="Profit",Fin_Analysis!I100,IF(Fin_Analysis!C108="Dividend",Fin_Analysis!I103,Fin_Analysis!I106))</f>
        <v>11.612635438042455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-0.2920410783055199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7.7784678170607288E-2</v>
      </c>
      <c r="D54" s="156">
        <f t="shared" ref="D54:M54" si="44">IF(D36="","",(D27-D36)/D27)</f>
        <v>9.0171250069727232E-2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1.4325259515570934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7.5684380032206122E-2</v>
      </c>
      <c r="D56" s="153">
        <f t="shared" si="46"/>
        <v>6.4256757610072962E-2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9.0093374264517774</v>
      </c>
      <c r="D57" s="158">
        <f t="shared" si="47"/>
        <v>6.2044578976334614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1.5103470800675256E-2</v>
      </c>
      <c r="D87" s="209"/>
      <c r="E87" s="262">
        <f>E86*Exchange_Rate/Dashboard!G3</f>
        <v>2.4037866933731708E-2</v>
      </c>
      <c r="F87" s="209"/>
      <c r="H87" s="262">
        <f>H86*Exchange_Rate/Dashboard!G3</f>
        <v>2.8845440320478054E-2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7.2499999999999995E-2</v>
      </c>
      <c r="D89" s="209"/>
      <c r="E89" s="261">
        <f>E88*Exchange_Rate/Dashboard!G3</f>
        <v>7.2499999999999995E-2</v>
      </c>
      <c r="F89" s="209"/>
      <c r="H89" s="261">
        <f>H88*Exchange_Rate/Dashboard!G3</f>
        <v>7.2499999999999995E-2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3.9195274730197851</v>
      </c>
      <c r="H93" s="87" t="s">
        <v>210</v>
      </c>
      <c r="I93" s="144">
        <f>FV(H87,D93,0,-(H86/(C93-D94)))*Exchange_Rate</f>
        <v>4.8148810597892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14.896430526064796</v>
      </c>
      <c r="H94" s="87" t="s">
        <v>211</v>
      </c>
      <c r="I94" s="144">
        <f>FV(H89,D93,0,-(H88/(C93-D94)))*Exchange_Rate</f>
        <v>14.896430526064796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19562.229011955536</v>
      </c>
      <c r="D97" s="213"/>
      <c r="E97" s="123">
        <f>PV(C94,D93,0,-F93)</f>
        <v>1.9486978729479327</v>
      </c>
      <c r="F97" s="213"/>
      <c r="H97" s="123">
        <f>PV(C94,D93,0,-I93)</f>
        <v>2.3938468461555646</v>
      </c>
      <c r="I97" s="123">
        <f>PV(C93,D93,0,-I93)</f>
        <v>3.3499498632121933</v>
      </c>
      <c r="K97" s="24"/>
    </row>
    <row r="98" spans="2:11" ht="15" customHeight="1" x14ac:dyDescent="0.4">
      <c r="B98" s="28" t="s">
        <v>145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97286.129011955534</v>
      </c>
      <c r="D100" s="109">
        <f>MIN(F100*(1-C94),E100)</f>
        <v>9.3196124940008485</v>
      </c>
      <c r="E100" s="109">
        <f>MAX(E97+H98+E99,0)</f>
        <v>10.023512421960906</v>
      </c>
      <c r="F100" s="109">
        <f>(E100+H100)/2</f>
        <v>10.964249992942175</v>
      </c>
      <c r="H100" s="109">
        <f>MAX(C100*Data!$C$4/Common_Shares,0)</f>
        <v>11.904987563923447</v>
      </c>
      <c r="I100" s="109">
        <f>MAX(I97+H98+H99,0)</f>
        <v>12.861090580980076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60522.239655141748</v>
      </c>
      <c r="D103" s="109">
        <f>MIN(F103*(1-C94),E103)</f>
        <v>6.2952348920646797</v>
      </c>
      <c r="E103" s="123">
        <f>PV(C94,D93,0,-F94)</f>
        <v>7.4061586965466821</v>
      </c>
      <c r="F103" s="109">
        <f>(E103+H103)/2</f>
        <v>7.4061586965466821</v>
      </c>
      <c r="H103" s="123">
        <f>PV(C94,D93,0,-I94)</f>
        <v>7.4061586965466821</v>
      </c>
      <c r="I103" s="109">
        <f>PV(C93,D93,0,-I94)</f>
        <v>10.364180295104834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71216.589852205419</v>
      </c>
      <c r="D106" s="109">
        <f>(D100+D103)/2</f>
        <v>7.8074236930327636</v>
      </c>
      <c r="E106" s="123">
        <f>(E100+E103)/2</f>
        <v>8.7148355592537943</v>
      </c>
      <c r="F106" s="109">
        <f>(F100+F103)/2</f>
        <v>9.1852043447444292</v>
      </c>
      <c r="H106" s="123">
        <f>(H100+H103)/2</f>
        <v>9.655573130235064</v>
      </c>
      <c r="I106" s="123">
        <f>(I100+I103)/2</f>
        <v>11.612635438042455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