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459028-E915-4325-AE6B-3877D3042C5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M52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I52" i="2"/>
  <c r="H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/>
  <c r="C29" i="1" l="1"/>
  <c r="D106" i="3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<sst xmlns="http://schemas.openxmlformats.org/spreadsheetml/2006/main" count="391" uniqueCount="273">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</sst>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265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261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269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270</v>
      </c>
      <c r="D19" s="24"/>
    </row>
    <row r="20" spans="2:13" ht="13.9" x14ac:dyDescent="0.4">
      <c r="B20" s="241" t="s">
        <v>229</v>
      </c>
      <c r="C20" s="242" t="s">
        <v>270</v>
      </c>
      <c r="D20" s="24"/>
    </row>
    <row r="21" spans="2:13" ht="13.9" x14ac:dyDescent="0.4">
      <c r="B21" s="224" t="s">
        <v>232</v>
      </c>
      <c r="C21" s="242" t="s">
        <v>269</v>
      </c>
      <c r="D21" s="24"/>
    </row>
    <row r="22" spans="2:13" ht="78.75" x14ac:dyDescent="0.4">
      <c r="B22" s="226" t="s">
        <v>231</v>
      </c>
      <c r="C22" s="243" t="s">
        <v>271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2.9570093457943928E-2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5.35</v>
      </c>
      <c r="H3" s="134" t="s">
        <v>272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5583.7494180000003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1.5230661641559313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15.012985828775046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2.9570093457943928E-2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4.0801295514012343</v>
      </c>
      <c r="D29" s="129">
        <f>G29*(1+G20)</f>
        <v>7.5608382663318698</v>
      </c>
      <c r="E29" s="87"/>
      <c r="F29" s="131">
        <f>IF(Fin_Analysis!C108="Profit",Fin_Analysis!F100,IF(Fin_Analysis!C108="Dividend",Fin_Analysis!F103,Fin_Analysis!F106))</f>
        <v>4.8001524134132172</v>
      </c>
      <c r="G29" s="274">
        <f>IF(Fin_Analysis!C108="Profit",Fin_Analysis!I100,IF(Fin_Analysis!C108="Dividend",Fin_Analysis!I103,Fin_Analysis!I106))</f>
        <v>6.5746419707233654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0.90436944119929397</v>
      </c>
      <c r="D52" s="153">
        <f t="shared" ref="D52:M52" si="43">IF(E6="","",D16/(D6-E6))</f>
        <v>-0.31732846070199655</v>
      </c>
      <c r="E52" s="153">
        <f t="shared" si="43"/>
        <v>-0.24522285661663137</v>
      </c>
      <c r="F52" s="153">
        <f t="shared" si="43"/>
        <v>-0.32002755958484314</v>
      </c>
      <c r="G52" s="153">
        <f t="shared" si="43"/>
        <v>-2.0781423898013558</v>
      </c>
      <c r="H52" s="153">
        <f t="shared" si="43"/>
        <v>-0.61129695413072072</v>
      </c>
      <c r="I52" s="153">
        <f t="shared" si="43"/>
        <v>-4.8148447309869807E-2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0.19766986347718032</v>
      </c>
      <c r="D54" s="156">
        <f t="shared" ref="D54:M54" si="44">IF(D36="","",(D27-D36)/D27)</f>
        <v>0.21543286092524916</v>
      </c>
      <c r="E54" s="156">
        <f t="shared" si="44"/>
        <v>0.21737674703003232</v>
      </c>
      <c r="F54" s="156">
        <f t="shared" si="44"/>
        <v>0.22004620095970678</v>
      </c>
      <c r="G54" s="156">
        <f t="shared" si="44"/>
        <v>0.19888345313804912</v>
      </c>
      <c r="H54" s="156">
        <f t="shared" si="44"/>
        <v>0.19107288948809867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24.526937370263081</v>
      </c>
      <c r="D55" s="157">
        <f t="shared" si="45"/>
        <v>-17.20145141071864</v>
      </c>
      <c r="E55" s="157">
        <f t="shared" si="45"/>
        <v>13.117959745698334</v>
      </c>
      <c r="F55" s="157">
        <f t="shared" si="45"/>
        <v>10.918819567970536</v>
      </c>
      <c r="G55" s="157">
        <f t="shared" si="45"/>
        <v>22.780465594710311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1.4412548707603233E-3</v>
      </c>
      <c r="D56" s="153">
        <f t="shared" si="46"/>
        <v>-1.5569092100994012E-3</v>
      </c>
      <c r="E56" s="153">
        <f t="shared" si="46"/>
        <v>2.4816668616667779E-3</v>
      </c>
      <c r="F56" s="153">
        <f t="shared" si="46"/>
        <v>6.3715119602040062E-4</v>
      </c>
      <c r="G56" s="153">
        <f t="shared" si="46"/>
        <v>1.5686346067175269E-3</v>
      </c>
      <c r="H56" s="153" t="str">
        <f t="shared" si="46"/>
        <v>-</v>
      </c>
      <c r="I56" s="153" t="str">
        <f t="shared" si="46"/>
        <v>-</v>
      </c>
      <c r="J56" s="153" t="str">
        <f t="shared" si="46"/>
        <v>-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3.0168041692869996</v>
      </c>
      <c r="D57" s="158">
        <f t="shared" si="47"/>
        <v>2.7942400285655307</v>
      </c>
      <c r="E57" s="158">
        <f t="shared" si="47"/>
        <v>2.9317232378441278</v>
      </c>
      <c r="F57" s="158">
        <f t="shared" si="47"/>
        <v>3.0944307449985029</v>
      </c>
      <c r="G57" s="158">
        <f t="shared" si="47"/>
        <v>3.4859449249150689</v>
      </c>
      <c r="H57" s="158">
        <f t="shared" si="47"/>
        <v>3.6713486815660423</v>
      </c>
      <c r="I57" s="158" t="e">
        <f t="shared" si="47"/>
        <v>#VALUE!</v>
      </c>
      <c r="J57" s="158" t="e">
        <f t="shared" si="47"/>
        <v>#VALUE!</v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1099465.4830543553</v>
      </c>
      <c r="E6" s="56">
        <f>1-D6/D3</f>
        <v>0.70010139235488067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1.0534391667682821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1.5230661641559313</v>
      </c>
      <c r="E53" s="88">
        <f>IF(C53=0,0,MAX(C53,C53*Dashboard!G23))</f>
        <v>69471.616945644491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2.6588652424373534E-2</v>
      </c>
      <c r="D87" s="209"/>
      <c r="E87" s="262">
        <f>E86*Exchange_Rate/Dashboard!G3</f>
        <v>6.1168560223882174E-2</v>
      </c>
      <c r="F87" s="209"/>
      <c r="H87" s="262">
        <f>H86*Exchange_Rate/Dashboard!G3</f>
        <v>6.6609001793855219E-2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2.9570093457943928E-2</v>
      </c>
      <c r="D89" s="209"/>
      <c r="E89" s="261">
        <f>E88*Exchange_Rate/Dashboard!G3</f>
        <v>2.9570093457943928E-2</v>
      </c>
      <c r="F89" s="209"/>
      <c r="H89" s="261">
        <f>H88*Exchange_Rate/Dashboard!G3</f>
        <v>2.9570093457943928E-2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7.278611475554194</v>
      </c>
      <c r="H93" s="87" t="s">
        <v>210</v>
      </c>
      <c r="I93" s="144">
        <f>FV(H87,D93,0,-(H86/(C93-D94)))*Exchange_Rate</f>
        <v>8.1312545320751894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3.0250370547025818</v>
      </c>
      <c r="H94" s="87" t="s">
        <v>211</v>
      </c>
      <c r="I94" s="144">
        <f>FV(H89,D93,0,-(H88/(C93-D94)))*Exchange_Rate</f>
        <v>3.0250370547025818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4219300.8430225747</v>
      </c>
      <c r="D97" s="213"/>
      <c r="E97" s="123">
        <f>PV(C94,D93,0,-F93)</f>
        <v>3.6187562909207025</v>
      </c>
      <c r="F97" s="213"/>
      <c r="H97" s="123">
        <f>PV(C94,D93,0,-I93)</f>
        <v>4.0426705821365667</v>
      </c>
      <c r="I97" s="123">
        <f>PV(C93,D93,0,-I93)</f>
        <v>5.5212028039550836</v>
      </c>
      <c r="K97" s="24"/>
    </row>
    <row r="98" spans="2:11" ht="15" customHeight="1" x14ac:dyDescent="0.4">
      <c r="B98" s="28" t="s">
        <v>145</v>
      </c>
      <c r="C98" s="91">
        <f>-E53*Exchange_Rate</f>
        <v>-69471.616945644491</v>
      </c>
      <c r="D98" s="213"/>
      <c r="E98" s="213"/>
      <c r="F98" s="213"/>
      <c r="H98" s="123">
        <f>C98*Data!$C$4/Common_Shares</f>
        <v>-6.6563365014385756E-2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5318766.3260769304</v>
      </c>
      <c r="D100" s="109">
        <f>MIN(F100*(1-C94),E100)</f>
        <v>4.0801295514012343</v>
      </c>
      <c r="E100" s="109">
        <f>MAX(E97+H98+E99,0)</f>
        <v>4.5041950779215849</v>
      </c>
      <c r="F100" s="109">
        <f>(E100+H100)/2</f>
        <v>4.8001524134132172</v>
      </c>
      <c r="H100" s="109">
        <f>MAX(C100*Data!$C$4/Common_Shares,0)</f>
        <v>5.0961097489048486</v>
      </c>
      <c r="I100" s="109">
        <f>MAX(I97+H98+H99,0)</f>
        <v>6.5746419707233654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1569689.0737749082</v>
      </c>
      <c r="D103" s="109">
        <f>MIN(F103*(1-C94),E103)</f>
        <v>1.2783813399613764</v>
      </c>
      <c r="E103" s="123">
        <f>PV(C94,D93,0,-F94)</f>
        <v>1.5039780470133839</v>
      </c>
      <c r="F103" s="109">
        <f>(E103+H103)/2</f>
        <v>1.5039780470133839</v>
      </c>
      <c r="H103" s="123">
        <f>PV(C94,D93,0,-I94)</f>
        <v>1.5039780470133839</v>
      </c>
      <c r="I103" s="109">
        <f>PV(C93,D93,0,-I94)</f>
        <v>2.0540302855615344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3135339.550429801</v>
      </c>
      <c r="D106" s="109">
        <f>(D100+D103)/2</f>
        <v>2.6792554456813056</v>
      </c>
      <c r="E106" s="123">
        <f>(E100+E103)/2</f>
        <v>3.0040865624674842</v>
      </c>
      <c r="F106" s="109">
        <f>(F100+F103)/2</f>
        <v>3.1520652302133003</v>
      </c>
      <c r="H106" s="123">
        <f>(H100+H103)/2</f>
        <v>3.3000438979591165</v>
      </c>
      <c r="I106" s="123">
        <f>(I100+I103)/2</f>
        <v>4.3143361281424504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